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O\Desktop\"/>
    </mc:Choice>
  </mc:AlternateContent>
  <xr:revisionPtr revIDLastSave="0" documentId="13_ncr:1_{D8DD94B6-2912-4233-A586-58660F04BD41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学校" sheetId="1" r:id="rId1"/>
    <sheet name="男子" sheetId="2" r:id="rId2"/>
    <sheet name="女子" sheetId="3" r:id="rId3"/>
    <sheet name="新規登録納入金計算書" sheetId="5" r:id="rId4"/>
    <sheet name="追加登録納入金計算書" sheetId="4" r:id="rId5"/>
  </sheets>
  <definedNames>
    <definedName name="_xlnm.Print_Area" localSheetId="0">学校!$A$1:$M$6</definedName>
    <definedName name="_xlnm.Print_Area" localSheetId="2">女子!$A$5:$M$29</definedName>
    <definedName name="_xlnm.Print_Area" localSheetId="1">男子!$A$5:$M$29</definedName>
    <definedName name="_xlnm.Print_Titles" localSheetId="2">女子!$1:$4</definedName>
    <definedName name="_xlnm.Print_Titles" localSheetId="1">男子!$1:$4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36" i="4"/>
  <c r="K17" i="4"/>
  <c r="D7" i="4"/>
  <c r="H7" i="4" s="1"/>
  <c r="G6" i="1"/>
  <c r="G7" i="1" s="1"/>
  <c r="J6" i="1"/>
  <c r="J7" i="1" s="1"/>
  <c r="I6" i="1"/>
  <c r="I7" i="1" s="1"/>
  <c r="H6" i="1"/>
  <c r="H7" i="1" s="1"/>
  <c r="M5" i="3"/>
  <c r="C6" i="1"/>
  <c r="L5" i="2" s="1"/>
  <c r="L8" i="3"/>
  <c r="K5" i="3"/>
  <c r="B5" i="3"/>
  <c r="L9" i="5"/>
  <c r="H13" i="5" s="1"/>
  <c r="D6" i="5"/>
  <c r="H6" i="5" s="1"/>
  <c r="A1" i="5"/>
  <c r="A1" i="4"/>
  <c r="L11" i="4"/>
  <c r="H17" i="4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5" i="3"/>
  <c r="L11" i="3"/>
  <c r="K11" i="3"/>
  <c r="M10" i="3"/>
  <c r="L10" i="3"/>
  <c r="K10" i="3"/>
  <c r="M9" i="3"/>
  <c r="L9" i="3"/>
  <c r="K9" i="3"/>
  <c r="M8" i="3"/>
  <c r="K8" i="3"/>
  <c r="M7" i="3"/>
  <c r="L7" i="3"/>
  <c r="K7" i="3"/>
  <c r="M6" i="3"/>
  <c r="L6" i="3"/>
  <c r="K6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8" i="2"/>
  <c r="L7" i="2"/>
  <c r="L6" i="2"/>
  <c r="K5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B5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M5" i="2"/>
  <c r="K18" i="4"/>
  <c r="L9" i="2"/>
  <c r="K39" i="4"/>
  <c r="D7" i="5" l="1"/>
  <c r="B26" i="5" s="1"/>
  <c r="D8" i="4"/>
  <c r="B33" i="4" s="1"/>
  <c r="K13" i="5"/>
  <c r="K16" i="5" s="1"/>
  <c r="E29" i="5" s="1"/>
  <c r="K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HIO</author>
  </authors>
  <commentList>
    <comment ref="B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学校番号を選んでください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F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K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HIO</author>
  </authors>
  <commentList>
    <comment ref="C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番号決定後に入力してください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F3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H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入力をお願いします
無学年の場合は空欄のままにしてください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HIO</author>
  </authors>
  <commentList>
    <comment ref="C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番号決定後に入力してください</t>
        </r>
      </text>
    </comment>
    <comment ref="D3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F3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H3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入力をお願いします
無学年の場合は空欄のままにしてください</t>
        </r>
      </text>
    </comment>
  </commentList>
</comments>
</file>

<file path=xl/sharedStrings.xml><?xml version="1.0" encoding="utf-8"?>
<sst xmlns="http://schemas.openxmlformats.org/spreadsheetml/2006/main" count="455" uniqueCount="351">
  <si>
    <t>大阪高体連　陸上競技部　加盟登録</t>
  </si>
  <si>
    <t>地区</t>
  </si>
  <si>
    <t>学校番号</t>
  </si>
  <si>
    <t>略称
（６文字以内で）</t>
  </si>
  <si>
    <t>ﾌﾘｶﾞﾅ</t>
  </si>
  <si>
    <r>
      <t xml:space="preserve">登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録</t>
    </r>
  </si>
  <si>
    <t>郵便番号</t>
  </si>
  <si>
    <r>
      <t xml:space="preserve">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所</t>
    </r>
  </si>
  <si>
    <t>電話番号</t>
  </si>
  <si>
    <t>FAX</t>
  </si>
  <si>
    <r>
      <t xml:space="preserve">顧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問</t>
    </r>
  </si>
  <si>
    <t>↓ 記入例</t>
  </si>
  <si>
    <t>男子</t>
  </si>
  <si>
    <t>女子</t>
  </si>
  <si>
    <t>競技者登録</t>
  </si>
  <si>
    <t>連番</t>
  </si>
  <si>
    <t>性別</t>
  </si>
  <si>
    <t>登記番号</t>
  </si>
  <si>
    <t>氏名</t>
  </si>
  <si>
    <t>生年月日</t>
  </si>
  <si>
    <t>住所</t>
  </si>
  <si>
    <t>所属番号</t>
  </si>
  <si>
    <t>所属</t>
  </si>
  <si>
    <t>所属ﾌﾘｶﾞﾅ</t>
  </si>
  <si>
    <t>547-0026</t>
  </si>
  <si>
    <t>06-6704-6800</t>
  </si>
  <si>
    <t>06-6704-7994</t>
  </si>
  <si>
    <t>ｶｽｶﾞｵｶ</t>
  </si>
  <si>
    <t>567-0031</t>
  </si>
  <si>
    <t>072-623-0761</t>
  </si>
  <si>
    <t>ｷｼﾜﾀﾞｻﾝｷﾞｮｳ</t>
  </si>
  <si>
    <t>596-0045</t>
  </si>
  <si>
    <t>大阪府岸和田市別所町3-33-1</t>
  </si>
  <si>
    <t>072-422-4861</t>
  </si>
  <si>
    <t>072-422-6111</t>
  </si>
  <si>
    <t>ｺｳﾖｳﾀﾞｲ</t>
  </si>
  <si>
    <t>567-0051</t>
  </si>
  <si>
    <t>072-643-0455</t>
  </si>
  <si>
    <t>590-0025</t>
  </si>
  <si>
    <t>072-240-0841</t>
  </si>
  <si>
    <t>072-252-6404</t>
  </si>
  <si>
    <t>ﾅｶﾞｵﾀﾞﾆ</t>
  </si>
  <si>
    <t>573-0163</t>
  </si>
  <si>
    <t>072-850-9111</t>
  </si>
  <si>
    <t>072-850-6116</t>
  </si>
  <si>
    <t>ﾅｶﾞｵﾀﾞﾆｷﾝｷ</t>
  </si>
  <si>
    <t>573-1178</t>
  </si>
  <si>
    <t>072-840-5800</t>
  </si>
  <si>
    <t>072-840-7557</t>
  </si>
  <si>
    <t>593-8327</t>
  </si>
  <si>
    <t>072-262-8281</t>
  </si>
  <si>
    <t>072-262-8282</t>
  </si>
  <si>
    <t>ｵｵﾃﾏｴ</t>
  </si>
  <si>
    <t>540-0008</t>
  </si>
  <si>
    <t>06-6941-0051</t>
  </si>
  <si>
    <t>06-6941-3163</t>
  </si>
  <si>
    <t>544-0021</t>
  </si>
  <si>
    <t>06-6712-0371</t>
  </si>
  <si>
    <t>06-6712-2939</t>
  </si>
  <si>
    <t>ｻｸﾗﾂﾞｶ</t>
  </si>
  <si>
    <t>561-0881</t>
  </si>
  <si>
    <t>06-6853-2244</t>
  </si>
  <si>
    <t>06-6853-0825</t>
  </si>
  <si>
    <t>ｾｲｼﾞｮｳ</t>
  </si>
  <si>
    <t>536-0021</t>
  </si>
  <si>
    <t>06-6962-8932</t>
  </si>
  <si>
    <t>ﾁｭｳｵｳ</t>
  </si>
  <si>
    <t>540-0035</t>
  </si>
  <si>
    <t>06-6944-4401</t>
  </si>
  <si>
    <t>06-6944-4409</t>
  </si>
  <si>
    <t>583-0021</t>
  </si>
  <si>
    <t>072-955-0281</t>
  </si>
  <si>
    <t>072-939-0098</t>
  </si>
  <si>
    <t>ﾐｸﾆｶﾞｵｶ</t>
  </si>
  <si>
    <t>590-0023</t>
  </si>
  <si>
    <t>072-233-6005</t>
  </si>
  <si>
    <t>072-233-6779</t>
  </si>
  <si>
    <t>534-0015</t>
  </si>
  <si>
    <t>06-6921-4236</t>
  </si>
  <si>
    <t>06-6925-3969</t>
  </si>
  <si>
    <t>ﾃﾝﾉｳｼﾞｶﾞｯｶﾝ</t>
  </si>
  <si>
    <t>543-0045</t>
  </si>
  <si>
    <t>06-6772-6666</t>
  </si>
  <si>
    <t>06-6772-9888</t>
  </si>
  <si>
    <t>545-0004</t>
  </si>
  <si>
    <t>06-6623-0150</t>
  </si>
  <si>
    <t>06-6623-8495</t>
  </si>
  <si>
    <t>ﾌｾ</t>
  </si>
  <si>
    <t>06-6723-7500</t>
  </si>
  <si>
    <t>06-6723-4699</t>
  </si>
  <si>
    <t>532-0011</t>
  </si>
  <si>
    <t>06-6300-5650</t>
  </si>
  <si>
    <t>06-6300-5651</t>
  </si>
  <si>
    <t>茨木市春日2-1-2</t>
  </si>
  <si>
    <t>茨木市宿久庄7-20-1</t>
  </si>
  <si>
    <t>枚方市長尾元町2-29-27</t>
  </si>
  <si>
    <t>東大阪市下小阪3-14-21</t>
  </si>
  <si>
    <t>大阪市中央区大手前2-1-11</t>
  </si>
  <si>
    <t>大阪市生野区勝山南3-1-4</t>
  </si>
  <si>
    <t>豊中市中桜塚4-1-1</t>
  </si>
  <si>
    <t>藤井寺市御舟町10-1</t>
  </si>
  <si>
    <t>大阪市天王寺区寺田町2-1-21</t>
  </si>
  <si>
    <t>姓</t>
    <rPh sb="0" eb="1">
      <t>セイ</t>
    </rPh>
    <phoneticPr fontId="2"/>
  </si>
  <si>
    <t>名</t>
    <rPh sb="0" eb="1">
      <t>メイ</t>
    </rPh>
    <phoneticPr fontId="2"/>
  </si>
  <si>
    <t>学
年</t>
    <phoneticPr fontId="2"/>
  </si>
  <si>
    <t>学校番号</t>
    <rPh sb="0" eb="2">
      <t>ガッコウ</t>
    </rPh>
    <rPh sb="2" eb="4">
      <t>バンゴウ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</si>
  <si>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</si>
  <si>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追加登記人数</t>
    <rPh sb="0" eb="2">
      <t>ツイカ</t>
    </rPh>
    <rPh sb="2" eb="4">
      <t>トウキ</t>
    </rPh>
    <rPh sb="4" eb="6">
      <t>ニンズウ</t>
    </rPh>
    <phoneticPr fontId="2"/>
  </si>
  <si>
    <t>男子</t>
    <rPh sb="0" eb="2">
      <t>ダンシ</t>
    </rPh>
    <phoneticPr fontId="2"/>
  </si>
  <si>
    <t>名</t>
  </si>
  <si>
    <t>女子</t>
    <rPh sb="0" eb="2">
      <t>ジョシ</t>
    </rPh>
    <phoneticPr fontId="2"/>
  </si>
  <si>
    <t>合計</t>
    <rPh sb="0" eb="2">
      <t>ゴウケイ</t>
    </rPh>
    <phoneticPr fontId="2"/>
  </si>
  <si>
    <t>登記関係費用</t>
    <rPh sb="0" eb="2">
      <t>トウキ</t>
    </rPh>
    <rPh sb="2" eb="4">
      <t>カンケイ</t>
    </rPh>
    <rPh sb="4" eb="6">
      <t>ヒヨウ</t>
    </rPh>
    <phoneticPr fontId="2"/>
  </si>
  <si>
    <t>円</t>
  </si>
  <si>
    <t>手続き時に切り取る</t>
    <rPh sb="0" eb="2">
      <t>テツヅ</t>
    </rPh>
    <rPh sb="3" eb="4">
      <t>ジ</t>
    </rPh>
    <rPh sb="5" eb="6">
      <t>キ</t>
    </rPh>
    <rPh sb="7" eb="8">
      <t>ト</t>
    </rPh>
    <phoneticPr fontId="2"/>
  </si>
  <si>
    <t>領収書</t>
    <rPh sb="0" eb="3">
      <t>リョウシュウショ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</si>
  <si>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</si>
  <si>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</si>
  <si>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登記関係費用合計</t>
    <rPh sb="0" eb="2">
      <t>トウキ</t>
    </rPh>
    <rPh sb="2" eb="4">
      <t>カンケイ</t>
    </rPh>
    <rPh sb="4" eb="6">
      <t>ヒヨウ</t>
    </rPh>
    <rPh sb="6" eb="8">
      <t>ゴウケイ</t>
    </rPh>
    <phoneticPr fontId="2"/>
  </si>
  <si>
    <t>×</t>
  </si>
  <si>
    <t>大阪高体連陸上競技部 定通制主任</t>
    <rPh sb="13" eb="14">
      <t>セイ</t>
    </rPh>
    <phoneticPr fontId="2"/>
  </si>
  <si>
    <t>略称名</t>
    <rPh sb="0" eb="2">
      <t>リャクショウ</t>
    </rPh>
    <rPh sb="2" eb="3">
      <t>メイ</t>
    </rPh>
    <phoneticPr fontId="11"/>
  </si>
  <si>
    <t>名　＝</t>
    <rPh sb="0" eb="1">
      <t>メイ</t>
    </rPh>
    <phoneticPr fontId="11"/>
  </si>
  <si>
    <t>合　計</t>
    <rPh sb="0" eb="1">
      <t>ゴウ</t>
    </rPh>
    <rPh sb="2" eb="3">
      <t>ケイ</t>
    </rPh>
    <phoneticPr fontId="11"/>
  </si>
  <si>
    <t>様</t>
    <rPh sb="0" eb="1">
      <t>サマ</t>
    </rPh>
    <phoneticPr fontId="11"/>
  </si>
  <si>
    <t>名</t>
    <phoneticPr fontId="11"/>
  </si>
  <si>
    <t>追加選手登録 納入金計算書</t>
    <phoneticPr fontId="2"/>
  </si>
  <si>
    <t>登記人数</t>
    <rPh sb="0" eb="2">
      <t>トウキ</t>
    </rPh>
    <rPh sb="2" eb="4">
      <t>ニンズウ</t>
    </rPh>
    <phoneticPr fontId="2"/>
  </si>
  <si>
    <t>冊　＝</t>
    <rPh sb="0" eb="1">
      <t>サツ</t>
    </rPh>
    <phoneticPr fontId="11"/>
  </si>
  <si>
    <t>冊</t>
    <rPh sb="0" eb="1">
      <t>サツ</t>
    </rPh>
    <phoneticPr fontId="11"/>
  </si>
  <si>
    <t>日</t>
    <rPh sb="0" eb="1">
      <t>ニチ</t>
    </rPh>
    <phoneticPr fontId="11"/>
  </si>
  <si>
    <t>月</t>
    <rPh sb="0" eb="1">
      <t>ツキ</t>
    </rPh>
    <phoneticPr fontId="11"/>
  </si>
  <si>
    <t>年</t>
    <rPh sb="0" eb="1">
      <t>ネン</t>
    </rPh>
    <phoneticPr fontId="11"/>
  </si>
  <si>
    <t>新規選手登録 納入金計算書</t>
    <rPh sb="0" eb="2">
      <t>シンキ</t>
    </rPh>
    <phoneticPr fontId="2"/>
  </si>
  <si>
    <t>572-0832</t>
  </si>
  <si>
    <t>547-0041</t>
  </si>
  <si>
    <t>072-821-0546</t>
  </si>
  <si>
    <t>072-820-3849</t>
  </si>
  <si>
    <t>072-623-1331</t>
  </si>
  <si>
    <t>072-623-0652</t>
  </si>
  <si>
    <t>06-6631-0055</t>
  </si>
  <si>
    <t>06-6645-7618</t>
  </si>
  <si>
    <t>06-6795-1860</t>
  </si>
  <si>
    <t>06-6795-1866</t>
  </si>
  <si>
    <t>0725-41-1250</t>
  </si>
  <si>
    <t>0725-45-8985</t>
  </si>
  <si>
    <t>春日丘</t>
  </si>
  <si>
    <t>向陽台</t>
  </si>
  <si>
    <t>向陽台高等学校</t>
  </si>
  <si>
    <t>長尾谷</t>
  </si>
  <si>
    <t>長尾谷高等学校</t>
  </si>
  <si>
    <t>寝屋川</t>
  </si>
  <si>
    <t>布施</t>
  </si>
  <si>
    <t>八洲学園高等学校</t>
  </si>
  <si>
    <t>大手前</t>
  </si>
  <si>
    <t>桃谷通</t>
  </si>
  <si>
    <t>桜塚</t>
  </si>
  <si>
    <t>成城</t>
  </si>
  <si>
    <t>三国丘</t>
  </si>
  <si>
    <t>ＹＭＣＡ学院高等学校</t>
  </si>
  <si>
    <t>天王寺学館</t>
  </si>
  <si>
    <t>クラーク大阪</t>
  </si>
  <si>
    <t>渡口　秀信</t>
    <rPh sb="0" eb="2">
      <t>ワタリグチ</t>
    </rPh>
    <rPh sb="3" eb="5">
      <t>ヒデノブ</t>
    </rPh>
    <phoneticPr fontId="2"/>
  </si>
  <si>
    <t>553-0007</t>
  </si>
  <si>
    <t>06-6461-0023</t>
  </si>
  <si>
    <t>06-6461-3483</t>
  </si>
  <si>
    <t>堺</t>
  </si>
  <si>
    <t>令和</t>
    <rPh sb="0" eb="2">
      <t>レイワ</t>
    </rPh>
    <phoneticPr fontId="11"/>
  </si>
  <si>
    <t>No.</t>
  </si>
  <si>
    <t>略称</t>
    <rPh sb="0" eb="2">
      <t>リャクショウ</t>
    </rPh>
    <phoneticPr fontId="2"/>
  </si>
  <si>
    <t>学校名</t>
    <rPh sb="0" eb="2">
      <t>ガッコウ</t>
    </rPh>
    <rPh sb="1" eb="3">
      <t>コウメイ</t>
    </rPh>
    <phoneticPr fontId="2"/>
  </si>
  <si>
    <t>ｶﾅ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</si>
  <si>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</si>
  <si>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</si>
  <si>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TEL</t>
  </si>
  <si>
    <t>府立桜塚高等学校（定）</t>
  </si>
  <si>
    <t>府立春日丘高等学校（定）</t>
  </si>
  <si>
    <t>072-623-2062</t>
  </si>
  <si>
    <t>府立大手前高等学校（定）</t>
  </si>
  <si>
    <t>06-6941-0056</t>
  </si>
  <si>
    <t>府立寝屋川高等学校（定）</t>
  </si>
  <si>
    <t>ﾈﾔｶﾞﾜ</t>
  </si>
  <si>
    <t>寝屋川市本町15-64</t>
  </si>
  <si>
    <t>府立布施高等学校（定）</t>
  </si>
  <si>
    <t>574-0803</t>
  </si>
  <si>
    <t>府立三国丘高等学校（定）</t>
  </si>
  <si>
    <t>堺市堺区南三国ケ丘町2-2-36</t>
  </si>
  <si>
    <t>府立成城高等学校（定）</t>
  </si>
  <si>
    <t>大阪府大阪市城東区諏訪3-11-41</t>
  </si>
  <si>
    <t>06-6962-2801</t>
  </si>
  <si>
    <t>和泉総合</t>
    <rPh sb="0" eb="2">
      <t>イズミ</t>
    </rPh>
    <rPh sb="2" eb="4">
      <t>ソウゴウ</t>
    </rPh>
    <phoneticPr fontId="9"/>
  </si>
  <si>
    <t>府立和泉総合高等学校（定）</t>
  </si>
  <si>
    <t>ｲｽﾞﾐｿｳｺﾞｳ</t>
  </si>
  <si>
    <t>594-0082</t>
  </si>
  <si>
    <t>大阪府和泉市富秋町1-14-4</t>
  </si>
  <si>
    <t>大阪わかば</t>
  </si>
  <si>
    <t>府立大阪わかば高等学校</t>
    <rPh sb="0" eb="2">
      <t>フリツ</t>
    </rPh>
    <rPh sb="2" eb="4">
      <t>オオサカ</t>
    </rPh>
    <rPh sb="7" eb="11">
      <t>コウ</t>
    </rPh>
    <phoneticPr fontId="10"/>
  </si>
  <si>
    <t>ｵｵｻｶﾜｶﾊﾞ</t>
  </si>
  <si>
    <t>544-0014</t>
  </si>
  <si>
    <t>大阪府大阪市生野区巽東3-10-75</t>
  </si>
  <si>
    <t>06-6757-9171</t>
  </si>
  <si>
    <t>　</t>
  </si>
  <si>
    <t>桃谷定</t>
  </si>
  <si>
    <t>府立桃谷高等学校Ⅲ部</t>
  </si>
  <si>
    <t>ﾓﾓﾀﾞﾆﾃｲ</t>
  </si>
  <si>
    <t>大阪府大阪市生野区勝山南3-1-4</t>
  </si>
  <si>
    <t>西野田工科</t>
  </si>
  <si>
    <t>府立西野田工科高等学校（定）</t>
  </si>
  <si>
    <t>ﾆｼﾉﾀﾞｺｳｶ</t>
  </si>
  <si>
    <t>大阪市福島区大開2-17-62</t>
  </si>
  <si>
    <t>今宮工科</t>
  </si>
  <si>
    <t>府立今宮工科高等学校（定）</t>
  </si>
  <si>
    <t>ｲﾏﾐﾔｺｳｶ</t>
  </si>
  <si>
    <t>557-0024</t>
  </si>
  <si>
    <t>大阪市西成区出城1-1-6</t>
  </si>
  <si>
    <t>藤井寺工科</t>
  </si>
  <si>
    <t>府立藤井寺工科高等学校（定）</t>
  </si>
  <si>
    <t>ﾌｼﾞｲﾃﾞﾗｺｳｶ</t>
  </si>
  <si>
    <t>佐野工科</t>
  </si>
  <si>
    <t>府立佐野工科高等学校（定）</t>
  </si>
  <si>
    <t>ｻﾉｺｳｶ</t>
  </si>
  <si>
    <t>598-0012</t>
  </si>
  <si>
    <t>泉佐野市高松東1-3-50</t>
  </si>
  <si>
    <t>072-462-2772</t>
  </si>
  <si>
    <t>茨木工科</t>
  </si>
  <si>
    <t>府立茨木工科高等学校（定）</t>
  </si>
  <si>
    <t>ｲﾊﾞﾗｷﾞｺｳｶ</t>
  </si>
  <si>
    <t>茨木市春日5-6-41</t>
  </si>
  <si>
    <t>堺工科</t>
  </si>
  <si>
    <t>府立堺工科高等学校（定）</t>
  </si>
  <si>
    <t>ｻｶｲｺｳｶ</t>
  </si>
  <si>
    <t>590-0801</t>
  </si>
  <si>
    <t>堺市堺区大仙中町12-1</t>
  </si>
  <si>
    <t>072-241-1401</t>
  </si>
  <si>
    <t>府立桃谷高等学校（通）</t>
  </si>
  <si>
    <t>ﾓﾓﾀﾞﾆﾂｳｼﾝ</t>
  </si>
  <si>
    <t>中央</t>
    <rPh sb="0" eb="2">
      <t>チュウオウ</t>
    </rPh>
    <phoneticPr fontId="2"/>
  </si>
  <si>
    <t>府立中央高等学校</t>
  </si>
  <si>
    <t>大阪府大阪市中央区釣鐘町1-1-5</t>
  </si>
  <si>
    <t>都島二工</t>
    <rPh sb="2" eb="3">
      <t>2</t>
    </rPh>
    <rPh sb="3" eb="4">
      <t>タクミ</t>
    </rPh>
    <phoneticPr fontId="2"/>
  </si>
  <si>
    <t>府立都島第二工業・都島工業高等学校（定）</t>
    <rPh sb="4" eb="6">
      <t>ダイニ</t>
    </rPh>
    <phoneticPr fontId="8"/>
  </si>
  <si>
    <t>ﾐﾔｺｼﾞﾏｺｳｷﾞｮｳ</t>
  </si>
  <si>
    <t>大阪府大阪市都島区善源寺町1-5-64</t>
  </si>
  <si>
    <t>第二工芸</t>
    <rPh sb="0" eb="2">
      <t>ダイニ</t>
    </rPh>
    <phoneticPr fontId="2"/>
  </si>
  <si>
    <t>府立第二工芸・工芸高等学校（定）</t>
  </si>
  <si>
    <t>ｺｳｹﾞｲ</t>
  </si>
  <si>
    <t>大阪府大阪市阿倍野区文の里1-7-2</t>
  </si>
  <si>
    <t>堺市立堺高等学校（定）</t>
  </si>
  <si>
    <t>ｻｶｲ</t>
  </si>
  <si>
    <t>堺市堺区向陵東町1-10-1</t>
  </si>
  <si>
    <t>岸和田産業</t>
  </si>
  <si>
    <t>岸和田市立産業高等学校（定）</t>
  </si>
  <si>
    <t>072-643-6681</t>
  </si>
  <si>
    <t>ＹＭＣＡ学院</t>
    <rPh sb="4" eb="6">
      <t>ガクイン</t>
    </rPh>
    <phoneticPr fontId="2"/>
  </si>
  <si>
    <t>ﾜｲｴﾑｼｰｴｰ</t>
  </si>
  <si>
    <t>543-0073</t>
  </si>
  <si>
    <t>大阪府大阪市天王寺区生玉寺町1-3</t>
  </si>
  <si>
    <t>06-6779-5690</t>
  </si>
  <si>
    <t>八洲学園大阪</t>
    <rPh sb="0" eb="1">
      <t>ハチ</t>
    </rPh>
    <rPh sb="1" eb="2">
      <t>ス</t>
    </rPh>
    <rPh sb="2" eb="4">
      <t>ガクエン</t>
    </rPh>
    <phoneticPr fontId="9"/>
  </si>
  <si>
    <t>ﾔｼﾏｶﾞｸｴﾝｵｵｻｶ</t>
  </si>
  <si>
    <t>堺市西区鳳中町8-3-25</t>
  </si>
  <si>
    <t>秋桜</t>
  </si>
  <si>
    <t>秋桜高等学校</t>
  </si>
  <si>
    <t>ｼｭｳｵｳ</t>
  </si>
  <si>
    <t>597-0002</t>
  </si>
  <si>
    <t>貝塚市新町2-10</t>
  </si>
  <si>
    <t>072-432-6007</t>
  </si>
  <si>
    <t>天王寺学館高等学校</t>
  </si>
  <si>
    <t>大阪市平野区平野北1-10-43</t>
  </si>
  <si>
    <t>神須学園</t>
  </si>
  <si>
    <t>神須学園高等学校</t>
  </si>
  <si>
    <t>ｺｳｽﾞｶﾞｸｴﾝ</t>
  </si>
  <si>
    <t>596-0076</t>
  </si>
  <si>
    <t>大阪府岸和田市野田町1-7-12</t>
  </si>
  <si>
    <t>072-493-3977</t>
  </si>
  <si>
    <t>ルネサンス大阪</t>
  </si>
  <si>
    <t>ルネサンス大阪高等学校</t>
  </si>
  <si>
    <t>ﾙﾈｻﾝｽｵｵｻｶ</t>
  </si>
  <si>
    <t>530-0012</t>
  </si>
  <si>
    <t>大阪府大阪市北区芝田2-9-20</t>
  </si>
  <si>
    <t>06-6373-5900</t>
  </si>
  <si>
    <t>飛鳥未来大阪</t>
  </si>
  <si>
    <t>飛鳥未来高等学校　大阪キャンパス</t>
  </si>
  <si>
    <t>ｱｽｶﾐﾗｲｵｵｻｶ</t>
  </si>
  <si>
    <t>大阪府大阪市淀川区西中島3-6-2</t>
  </si>
  <si>
    <t>東朋学園</t>
  </si>
  <si>
    <t>東朋学園高等学校</t>
    <rPh sb="0" eb="2">
      <t>トウホウ</t>
    </rPh>
    <rPh sb="2" eb="4">
      <t>ガクエン</t>
    </rPh>
    <rPh sb="4" eb="8">
      <t>コウ</t>
    </rPh>
    <phoneticPr fontId="10"/>
  </si>
  <si>
    <t>ﾄｳﾎｳｶﾞｸｴﾝ</t>
  </si>
  <si>
    <t>543-0017</t>
  </si>
  <si>
    <t>大阪府大阪市天王寺区城南寺町7-19</t>
  </si>
  <si>
    <t>06-6761-3693</t>
  </si>
  <si>
    <t>06-6761-5810</t>
  </si>
  <si>
    <t>英風</t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</si>
  <si>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9"/>
  </si>
  <si>
    <t>ｴｲﾌｳ</t>
  </si>
  <si>
    <t>553-0006</t>
  </si>
  <si>
    <t>大阪市福島区吉野4-13-4</t>
  </si>
  <si>
    <t>06-6464-0668</t>
  </si>
  <si>
    <t>日教高関西情報</t>
    <rPh sb="0" eb="1">
      <t>ニチ</t>
    </rPh>
    <rPh sb="1" eb="2">
      <t>キョウ</t>
    </rPh>
    <rPh sb="2" eb="3">
      <t>コウ</t>
    </rPh>
    <rPh sb="3" eb="5">
      <t>カンサイ</t>
    </rPh>
    <rPh sb="5" eb="7">
      <t>ジョウホウ</t>
    </rPh>
    <phoneticPr fontId="9"/>
  </si>
  <si>
    <t>日教高関西情報工学院専門学校</t>
  </si>
  <si>
    <t>ﾆｯｷｮｳｺｳｶﾝｻｲｼﾞｮｳﾎｳ</t>
  </si>
  <si>
    <t>大阪府大阪市平野区喜連西4-7-15</t>
  </si>
  <si>
    <t>神須大阪技能</t>
    <rPh sb="4" eb="6">
      <t>ギノウ</t>
    </rPh>
    <phoneticPr fontId="9"/>
  </si>
  <si>
    <t>神須学園大阪技能専門学校</t>
  </si>
  <si>
    <t>ｺｳｽﾞｵｵｻｶｷﾞﾉｳ</t>
  </si>
  <si>
    <t>596-0833</t>
  </si>
  <si>
    <t>大阪府岸和田市神須屋町413</t>
  </si>
  <si>
    <t>072-427-7600</t>
  </si>
  <si>
    <t>星槎国際大阪</t>
  </si>
  <si>
    <t>星槎国際高等学校　大阪学習センター</t>
  </si>
  <si>
    <t>ｾｲｻｺｸｻｲｵｵｻｶ</t>
  </si>
  <si>
    <t>530-0043</t>
  </si>
  <si>
    <t>大阪府大阪市北区天満4-13-11</t>
  </si>
  <si>
    <t>06-6147-3830</t>
  </si>
  <si>
    <t>クラーク記念国際高等学校　大阪天王寺キャンパス</t>
  </si>
  <si>
    <t>ｸﾗｰｸｵｵｻｶ</t>
  </si>
  <si>
    <t>向陽台中央学園</t>
  </si>
  <si>
    <t>向陽台高校中央学園高等専修学校</t>
  </si>
  <si>
    <t>ｺｳﾖｳﾀﾞｲﾁｭｳｵｳｶﾞｸｴﾝ</t>
  </si>
  <si>
    <t>546-0044</t>
  </si>
  <si>
    <t>大阪府大阪市東住吉区北田辺1-11-1</t>
  </si>
  <si>
    <t>06-6719-0170</t>
  </si>
  <si>
    <t>06-6719-0111</t>
  </si>
  <si>
    <t>長尾谷東洋学園</t>
    <rPh sb="0" eb="3">
      <t>ナガオダニ</t>
    </rPh>
    <rPh sb="3" eb="5">
      <t>トウヨウ</t>
    </rPh>
    <rPh sb="5" eb="7">
      <t>ガクエン</t>
    </rPh>
    <phoneticPr fontId="9"/>
  </si>
  <si>
    <t>長尾谷高校東洋学園高等専修学校</t>
  </si>
  <si>
    <t>ﾅｶﾞｵﾀﾞﾆﾄｳﾖｳ</t>
  </si>
  <si>
    <t>535-0013</t>
  </si>
  <si>
    <t>大阪府大阪市旭区森小路2-8-25</t>
  </si>
  <si>
    <t>06-6954-9751</t>
  </si>
  <si>
    <t>長尾谷近畿情報</t>
  </si>
  <si>
    <t>長尾谷高校近畿情報高等専修学校</t>
  </si>
  <si>
    <t>大阪府枚方市渚西1-43-1</t>
  </si>
  <si>
    <t>神村学園大阪</t>
  </si>
  <si>
    <t>神村学園高等部　大阪梅田学習センター</t>
    <rPh sb="0" eb="2">
      <t>カミムラ</t>
    </rPh>
    <rPh sb="2" eb="4">
      <t>ガクエン</t>
    </rPh>
    <rPh sb="4" eb="7">
      <t>コウトウブ</t>
    </rPh>
    <rPh sb="8" eb="10">
      <t>オオサカ</t>
    </rPh>
    <rPh sb="10" eb="12">
      <t>ウメダ</t>
    </rPh>
    <rPh sb="12" eb="14">
      <t>ガクシュウ</t>
    </rPh>
    <phoneticPr fontId="9"/>
  </si>
  <si>
    <t>ｶﾐﾑﾗｶﾞｸｴﾝｵｵｻｶ</t>
  </si>
  <si>
    <t>530-0001</t>
  </si>
  <si>
    <t>大阪市北区梅田１丁目3-1000 1-10F-5-1</t>
  </si>
  <si>
    <t>06-6147-2200</t>
  </si>
  <si>
    <t>登記番号</t>
    <phoneticPr fontId="2"/>
  </si>
  <si>
    <t>@1,800　×　</t>
    <phoneticPr fontId="11"/>
  </si>
  <si>
    <t>@1,400　×　</t>
    <phoneticPr fontId="11"/>
  </si>
  <si>
    <t>葦音　前期号</t>
    <rPh sb="0" eb="1">
      <t>アシ</t>
    </rPh>
    <rPh sb="1" eb="2">
      <t>オト</t>
    </rPh>
    <rPh sb="3" eb="6">
      <t>ゼンキゴウ</t>
    </rPh>
    <phoneticPr fontId="11"/>
  </si>
  <si>
    <t>葦音　後期号</t>
    <rPh sb="0" eb="2">
      <t>アシオト</t>
    </rPh>
    <rPh sb="3" eb="6">
      <t>コウキゴウ</t>
    </rPh>
    <phoneticPr fontId="11"/>
  </si>
  <si>
    <t>@1,800</t>
    <phoneticPr fontId="11"/>
  </si>
  <si>
    <t>@1,400</t>
    <phoneticPr fontId="11"/>
  </si>
  <si>
    <t>印</t>
    <phoneticPr fontId="11"/>
  </si>
  <si>
    <t>山本　晋太郎</t>
    <phoneticPr fontId="11"/>
  </si>
  <si>
    <t>　大阪府立藤井寺工科高等学校（定時制）</t>
    <phoneticPr fontId="2"/>
  </si>
  <si>
    <t>@1,000　×　</t>
    <phoneticPr fontId="11"/>
  </si>
  <si>
    <t>登記費用 @700　　ナンバーカード代 @300</t>
    <rPh sb="0" eb="2">
      <t>トウキ</t>
    </rPh>
    <rPh sb="2" eb="4">
      <t>ヒヨウ</t>
    </rPh>
    <rPh sb="18" eb="19">
      <t>ダイ</t>
    </rPh>
    <phoneticPr fontId="11"/>
  </si>
  <si>
    <t>@1,000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</si>
</sst>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2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4"/>
      <color indexed="12"/>
      <name val="ＭＳ ゴシック"/>
      <family val="3"/>
      <charset val="128"/>
    </font>
    <font>
      <sz val="2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49" fontId="8" fillId="0" borderId="0">
      <alignment vertical="center"/>
    </xf>
  </cellStyleXfs>
  <cellXfs count="142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vertical="center"/>
    </xf>
    <xf numFmtId="0" fontId="4" fillId="2" borderId="0" xfId="0" applyFont="1" applyFill="1"/>
    <xf numFmtId="0" fontId="0" fillId="2" borderId="0" xfId="0" applyFill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 wrapText="1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0" fillId="3" borderId="14" xfId="0" applyFill="1" applyBorder="1" applyAlignment="1">
      <alignment vertical="center"/>
    </xf>
    <xf numFmtId="0" fontId="5" fillId="3" borderId="15" xfId="0" applyFont="1" applyFill="1" applyBorder="1" applyAlignment="1">
      <alignment horizontal="centerContinuous" vertical="center"/>
    </xf>
    <xf numFmtId="0" fontId="5" fillId="3" borderId="11" xfId="0" applyFont="1" applyFill="1" applyBorder="1" applyAlignment="1">
      <alignment horizontal="centerContinuous" vertical="center"/>
    </xf>
    <xf numFmtId="0" fontId="0" fillId="4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0" fontId="6" fillId="0" borderId="0" xfId="0" applyFont="1"/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6" borderId="16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14" fontId="23" fillId="0" borderId="8" xfId="0" applyNumberFormat="1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4" xfId="0" applyFont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4" fillId="0" borderId="0" xfId="3" applyNumberFormat="1" applyFont="1">
      <alignment vertical="center"/>
    </xf>
    <xf numFmtId="0" fontId="15" fillId="0" borderId="0" xfId="3" applyNumberFormat="1" applyFont="1" applyAlignment="1">
      <alignment horizontal="left" vertical="center"/>
    </xf>
    <xf numFmtId="0" fontId="15" fillId="0" borderId="0" xfId="3" applyNumberFormat="1" applyFont="1" applyAlignment="1">
      <alignment horizontal="center" vertical="center"/>
    </xf>
    <xf numFmtId="0" fontId="15" fillId="0" borderId="0" xfId="3" applyNumberFormat="1" applyFont="1">
      <alignment vertical="center"/>
    </xf>
    <xf numFmtId="0" fontId="15" fillId="0" borderId="0" xfId="3" applyNumberFormat="1" applyFont="1" applyAlignment="1">
      <alignment horizontal="right" vertical="center"/>
    </xf>
    <xf numFmtId="0" fontId="15" fillId="5" borderId="0" xfId="3" applyNumberFormat="1" applyFont="1" applyFill="1" applyAlignment="1">
      <alignment horizontal="center" vertical="center"/>
    </xf>
    <xf numFmtId="0" fontId="14" fillId="0" borderId="0" xfId="3" applyNumberFormat="1" applyFont="1" applyAlignment="1">
      <alignment horizontal="centerContinuous" vertical="center"/>
    </xf>
    <xf numFmtId="49" fontId="15" fillId="0" borderId="0" xfId="3" applyFont="1" applyAlignment="1">
      <alignment horizontal="right" vertical="center"/>
    </xf>
    <xf numFmtId="3" fontId="15" fillId="0" borderId="0" xfId="3" applyNumberFormat="1" applyFont="1" applyAlignment="1">
      <alignment horizontal="right" vertical="center"/>
    </xf>
    <xf numFmtId="0" fontId="15" fillId="0" borderId="0" xfId="3" applyNumberFormat="1" applyFont="1" applyAlignment="1">
      <alignment horizontal="centerContinuous" vertical="center"/>
    </xf>
    <xf numFmtId="0" fontId="15" fillId="0" borderId="32" xfId="3" applyNumberFormat="1" applyFont="1" applyBorder="1" applyAlignment="1">
      <alignment horizontal="left" vertical="center"/>
    </xf>
    <xf numFmtId="0" fontId="15" fillId="0" borderId="32" xfId="3" applyNumberFormat="1" applyFont="1" applyBorder="1" applyAlignment="1">
      <alignment horizontal="center" vertical="center"/>
    </xf>
    <xf numFmtId="0" fontId="15" fillId="0" borderId="32" xfId="3" applyNumberFormat="1" applyFont="1" applyBorder="1" applyAlignment="1">
      <alignment horizontal="centerContinuous" vertical="center"/>
    </xf>
    <xf numFmtId="0" fontId="15" fillId="0" borderId="33" xfId="3" applyNumberFormat="1" applyFont="1" applyBorder="1" applyAlignment="1">
      <alignment horizontal="left" vertical="center"/>
    </xf>
    <xf numFmtId="0" fontId="15" fillId="0" borderId="33" xfId="3" applyNumberFormat="1" applyFont="1" applyBorder="1" applyAlignment="1">
      <alignment horizontal="center" vertical="center"/>
    </xf>
    <xf numFmtId="0" fontId="15" fillId="0" borderId="33" xfId="3" applyNumberFormat="1" applyFont="1" applyBorder="1" applyAlignment="1">
      <alignment horizontal="centerContinuous" vertical="center"/>
    </xf>
    <xf numFmtId="0" fontId="14" fillId="0" borderId="0" xfId="3" applyNumberFormat="1" applyFont="1" applyAlignment="1">
      <alignment horizontal="right" vertical="center"/>
    </xf>
    <xf numFmtId="0" fontId="14" fillId="0" borderId="34" xfId="3" applyNumberFormat="1" applyFont="1" applyBorder="1">
      <alignment vertical="center"/>
    </xf>
    <xf numFmtId="0" fontId="14" fillId="0" borderId="32" xfId="3" applyNumberFormat="1" applyFont="1" applyBorder="1" applyAlignment="1">
      <alignment horizontal="center" vertical="center"/>
    </xf>
    <xf numFmtId="0" fontId="14" fillId="5" borderId="32" xfId="3" applyNumberFormat="1" applyFont="1" applyFill="1" applyBorder="1" applyAlignment="1">
      <alignment horizontal="center" vertical="center"/>
    </xf>
    <xf numFmtId="49" fontId="14" fillId="0" borderId="32" xfId="3" applyFont="1" applyBorder="1" applyAlignment="1">
      <alignment horizontal="center" vertical="center"/>
    </xf>
    <xf numFmtId="0" fontId="20" fillId="0" borderId="0" xfId="1" applyNumberFormat="1" applyFont="1" applyBorder="1" applyAlignment="1" applyProtection="1">
      <alignment horizontal="left" vertical="center"/>
    </xf>
    <xf numFmtId="0" fontId="20" fillId="0" borderId="0" xfId="1" applyNumberFormat="1" applyFont="1" applyBorder="1" applyAlignment="1" applyProtection="1">
      <alignment horizontal="centerContinuous" vertical="center"/>
    </xf>
    <xf numFmtId="0" fontId="15" fillId="5" borderId="32" xfId="3" applyNumberFormat="1" applyFont="1" applyFill="1" applyBorder="1" applyAlignment="1">
      <alignment horizontal="center" vertical="center"/>
    </xf>
    <xf numFmtId="49" fontId="15" fillId="0" borderId="32" xfId="3" applyFont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/>
    </xf>
    <xf numFmtId="0" fontId="13" fillId="0" borderId="0" xfId="3" applyNumberFormat="1" applyFont="1" applyAlignment="1">
      <alignment horizontal="center" vertical="top" wrapText="1"/>
    </xf>
    <xf numFmtId="0" fontId="15" fillId="0" borderId="33" xfId="3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3" fontId="15" fillId="0" borderId="32" xfId="3" applyNumberFormat="1" applyFont="1" applyBorder="1" applyAlignment="1">
      <alignment horizontal="right" vertical="center"/>
    </xf>
    <xf numFmtId="3" fontId="15" fillId="0" borderId="33" xfId="3" applyNumberFormat="1" applyFont="1" applyBorder="1" applyAlignment="1">
      <alignment horizontal="right" vertical="center"/>
    </xf>
    <xf numFmtId="49" fontId="15" fillId="0" borderId="32" xfId="3" applyFont="1" applyBorder="1" applyAlignment="1">
      <alignment horizontal="right" vertical="center"/>
    </xf>
    <xf numFmtId="0" fontId="15" fillId="0" borderId="32" xfId="3" applyNumberFormat="1" applyFont="1" applyBorder="1" applyAlignment="1">
      <alignment horizontal="center" vertical="center"/>
    </xf>
    <xf numFmtId="49" fontId="15" fillId="0" borderId="0" xfId="3" applyFont="1" applyAlignment="1">
      <alignment horizontal="right" vertical="center"/>
    </xf>
    <xf numFmtId="3" fontId="15" fillId="0" borderId="0" xfId="3" applyNumberFormat="1" applyFont="1" applyAlignment="1">
      <alignment horizontal="right" vertical="center"/>
    </xf>
    <xf numFmtId="0" fontId="15" fillId="0" borderId="0" xfId="3" applyNumberFormat="1" applyFont="1" applyAlignment="1">
      <alignment horizontal="center" vertical="center"/>
    </xf>
    <xf numFmtId="0" fontId="18" fillId="0" borderId="0" xfId="3" applyNumberFormat="1" applyFont="1" applyAlignment="1">
      <alignment horizontal="center" vertical="center"/>
    </xf>
    <xf numFmtId="0" fontId="16" fillId="0" borderId="0" xfId="3" applyNumberFormat="1" applyFont="1" applyAlignment="1">
      <alignment horizontal="center" vertical="center"/>
    </xf>
    <xf numFmtId="0" fontId="13" fillId="0" borderId="0" xfId="3" applyNumberFormat="1" applyFont="1" applyAlignment="1">
      <alignment horizontal="center"/>
    </xf>
    <xf numFmtId="0" fontId="13" fillId="0" borderId="0" xfId="3" applyNumberFormat="1" applyFont="1" applyAlignment="1">
      <alignment horizontal="center" vertical="top" wrapText="1"/>
    </xf>
    <xf numFmtId="0" fontId="13" fillId="0" borderId="0" xfId="3" applyNumberFormat="1" applyFont="1" applyAlignment="1">
      <alignment horizontal="center" wrapText="1"/>
    </xf>
    <xf numFmtId="0" fontId="15" fillId="0" borderId="0" xfId="3" applyNumberFormat="1" applyFont="1" applyAlignment="1">
      <alignment horizontal="left" vertical="center"/>
    </xf>
    <xf numFmtId="3" fontId="17" fillId="0" borderId="0" xfId="3" applyNumberFormat="1" applyFont="1" applyAlignment="1">
      <alignment horizontal="center" vertical="center"/>
    </xf>
    <xf numFmtId="0" fontId="17" fillId="0" borderId="0" xfId="3" applyNumberFormat="1" applyFont="1" applyAlignment="1">
      <alignment horizontal="center" vertical="center"/>
    </xf>
    <xf numFmtId="0" fontId="21" fillId="0" borderId="0" xfId="3" applyNumberFormat="1" applyFont="1" applyAlignment="1">
      <alignment horizontal="left" vertical="center"/>
    </xf>
    <xf numFmtId="0" fontId="17" fillId="0" borderId="0" xfId="3" applyNumberFormat="1" applyFont="1" applyAlignment="1">
      <alignment horizontal="left" vertical="center"/>
    </xf>
    <xf numFmtId="0" fontId="19" fillId="0" borderId="0" xfId="3" applyNumberFormat="1" applyFont="1" applyAlignment="1">
      <alignment horizontal="center" vertical="center"/>
    </xf>
    <xf numFmtId="3" fontId="15" fillId="0" borderId="33" xfId="3" applyNumberFormat="1" applyFont="1" applyBorder="1" applyAlignment="1">
      <alignment horizontal="center" vertical="center"/>
    </xf>
    <xf numFmtId="49" fontId="15" fillId="0" borderId="0" xfId="3" applyFont="1" applyAlignment="1">
      <alignment horizontal="center" vertical="center"/>
    </xf>
    <xf numFmtId="3" fontId="15" fillId="0" borderId="0" xfId="3" applyNumberFormat="1" applyFont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2010_納入金計算書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"/>
  <sheetViews>
    <sheetView zoomScaleNormal="100" workbookViewId="0"/>
  </sheetViews>
  <sheetFormatPr defaultRowHeight="13.5"/>
  <cols>
    <col min="1" max="1" width="5.375" customWidth="1"/>
    <col min="2" max="2" width="8.875" customWidth="1"/>
    <col min="3" max="3" width="16.625" customWidth="1"/>
    <col min="4" max="4" width="18.25" customWidth="1"/>
    <col min="5" max="6" width="5.75" customWidth="1"/>
    <col min="8" max="8" width="24.125" customWidth="1"/>
    <col min="9" max="10" width="13.125" customWidth="1"/>
    <col min="11" max="13" width="13" customWidth="1"/>
    <col min="20" max="20" width="16.625" customWidth="1"/>
  </cols>
  <sheetData>
    <row r="1" spans="1:26" ht="39.75" customHeight="1">
      <c r="A1" s="10"/>
      <c r="B1" s="11"/>
      <c r="C1" s="11"/>
      <c r="D1" s="11"/>
      <c r="E1" s="10" t="s">
        <v>0</v>
      </c>
      <c r="F1" s="11"/>
      <c r="G1" s="11"/>
      <c r="H1" s="11"/>
      <c r="I1" s="11"/>
      <c r="J1" s="11"/>
      <c r="K1" s="11"/>
      <c r="L1" s="11"/>
      <c r="M1" s="11"/>
    </row>
    <row r="2" spans="1:26" ht="39.7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6" ht="39.75" customHeight="1">
      <c r="A3" s="12" t="s">
        <v>1</v>
      </c>
      <c r="B3" s="13" t="s">
        <v>2</v>
      </c>
      <c r="C3" s="14" t="s">
        <v>3</v>
      </c>
      <c r="D3" s="13" t="s">
        <v>4</v>
      </c>
      <c r="E3" s="15" t="s">
        <v>5</v>
      </c>
      <c r="F3" s="15"/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/>
      <c r="M3" s="16"/>
    </row>
    <row r="4" spans="1:26" ht="39.75" customHeight="1" thickBot="1">
      <c r="A4" s="23" t="s">
        <v>11</v>
      </c>
      <c r="B4" s="24"/>
      <c r="C4" s="24"/>
      <c r="D4" s="24"/>
      <c r="E4" s="17" t="s">
        <v>12</v>
      </c>
      <c r="F4" s="17" t="s">
        <v>13</v>
      </c>
      <c r="G4" s="18"/>
      <c r="H4" s="18"/>
      <c r="I4" s="18"/>
      <c r="J4" s="18"/>
      <c r="K4" s="19"/>
      <c r="L4" s="20"/>
      <c r="M4" s="21"/>
    </row>
    <row r="5" spans="1:26" ht="39.75" customHeight="1" thickBot="1">
      <c r="A5" s="22">
        <v>5</v>
      </c>
      <c r="B5" s="26">
        <v>521</v>
      </c>
      <c r="C5" s="26" t="s">
        <v>154</v>
      </c>
      <c r="D5" s="26" t="s">
        <v>52</v>
      </c>
      <c r="E5" s="26">
        <v>4</v>
      </c>
      <c r="F5" s="26">
        <v>1</v>
      </c>
      <c r="G5" s="26" t="s">
        <v>53</v>
      </c>
      <c r="H5" s="27" t="s">
        <v>97</v>
      </c>
      <c r="I5" s="26" t="s">
        <v>54</v>
      </c>
      <c r="J5" s="26" t="s">
        <v>55</v>
      </c>
      <c r="K5" s="26" t="s">
        <v>162</v>
      </c>
      <c r="L5" s="26"/>
      <c r="M5" s="28"/>
      <c r="S5" t="s">
        <v>168</v>
      </c>
      <c r="T5" t="s">
        <v>169</v>
      </c>
      <c r="U5" t="s">
        <v>170</v>
      </c>
      <c r="V5" t="s">
        <v>171</v>
      </c>
      <c r="W5" t="s">
        <v>172</v>
      </c>
      <c r="X5" t="s">
        <v>173</v>
      </c>
      <c r="Y5" t="s">
        <v>174</v>
      </c>
      <c r="Z5" t="s">
        <v>9</v>
      </c>
    </row>
    <row r="6" spans="1:26" ht="109.5" customHeight="1" thickBot="1">
      <c r="A6" s="9">
        <v>5</v>
      </c>
      <c r="B6" s="47"/>
      <c r="C6" s="25" t="str">
        <f>IF($B$6="","",VLOOKUP($B$6,$S:$Z,2,FALSE))</f>
        <v/>
      </c>
      <c r="D6" s="25" t="str">
        <f>IF($B$6="","",VLOOKUP($B$6,$S:$Z,4,FALSE))</f>
        <v/>
      </c>
      <c r="E6" s="47"/>
      <c r="F6" s="47"/>
      <c r="G6" s="25" t="str">
        <f>IF($B$6="","",VLOOKUP($B$6,$S:$Z,5,FALSE))</f>
        <v/>
      </c>
      <c r="H6" s="25" t="str">
        <f>IF($B$6="","",VLOOKUP($B$6,$S:$Z,6,FALSE))</f>
        <v/>
      </c>
      <c r="I6" s="25" t="str">
        <f>IF($B$6="","",VLOOKUP($B$6,$S:$Z,7,FALSE))</f>
        <v/>
      </c>
      <c r="J6" s="25" t="str">
        <f>IF($B$6="","",VLOOKUP($B$6,$S:$Z,8,FALSE))</f>
        <v/>
      </c>
      <c r="K6" s="47"/>
      <c r="L6" s="47"/>
      <c r="M6" s="48"/>
    </row>
    <row r="7" spans="1:26">
      <c r="G7" s="42" t="str">
        <f>IF(G6="","",IF(G$6=VLOOKUP($B$6,$S:$Z,5,FALSE),"","訂正あり"))</f>
        <v/>
      </c>
      <c r="H7" s="42" t="str">
        <f>IF(H6="","",IF(H$6=VLOOKUP($B$6,$S:$Z,6,FALSE),"","訂正あり"))</f>
        <v/>
      </c>
      <c r="I7" s="42" t="str">
        <f>IF(I6="","",IF(I$6=VLOOKUP($B$6,$S:$Z,7,FALSE),"","訂正あり"))</f>
        <v/>
      </c>
      <c r="J7" s="42" t="str">
        <f>IF(J6="","",IF(J$6=VLOOKUP($B$6,$S:$Z,8,FALSE),"","訂正あり"))</f>
        <v/>
      </c>
      <c r="S7">
        <v>501</v>
      </c>
      <c r="T7" t="s">
        <v>156</v>
      </c>
      <c r="U7" t="s">
        <v>175</v>
      </c>
      <c r="V7" t="s">
        <v>59</v>
      </c>
      <c r="W7" t="s">
        <v>60</v>
      </c>
      <c r="X7" t="s">
        <v>99</v>
      </c>
      <c r="Y7" t="s">
        <v>61</v>
      </c>
      <c r="Z7" t="s">
        <v>62</v>
      </c>
    </row>
    <row r="8" spans="1:26">
      <c r="S8">
        <v>502</v>
      </c>
      <c r="T8" t="s">
        <v>146</v>
      </c>
      <c r="U8" t="s">
        <v>176</v>
      </c>
      <c r="V8" t="s">
        <v>27</v>
      </c>
      <c r="W8" t="s">
        <v>28</v>
      </c>
      <c r="X8" t="s">
        <v>93</v>
      </c>
      <c r="Y8" t="s">
        <v>177</v>
      </c>
      <c r="Z8" t="s">
        <v>29</v>
      </c>
    </row>
    <row r="9" spans="1:26">
      <c r="S9">
        <v>503</v>
      </c>
      <c r="T9" t="s">
        <v>154</v>
      </c>
      <c r="U9" t="s">
        <v>178</v>
      </c>
      <c r="V9" t="s">
        <v>52</v>
      </c>
      <c r="W9" t="s">
        <v>53</v>
      </c>
      <c r="X9" t="s">
        <v>97</v>
      </c>
      <c r="Y9" t="s">
        <v>179</v>
      </c>
      <c r="Z9" t="s">
        <v>55</v>
      </c>
    </row>
    <row r="10" spans="1:26">
      <c r="S10">
        <v>504</v>
      </c>
      <c r="T10" t="s">
        <v>151</v>
      </c>
      <c r="U10" t="s">
        <v>180</v>
      </c>
      <c r="V10" t="s">
        <v>181</v>
      </c>
      <c r="W10" t="s">
        <v>134</v>
      </c>
      <c r="X10" t="s">
        <v>182</v>
      </c>
      <c r="Y10" t="s">
        <v>136</v>
      </c>
      <c r="Z10" t="s">
        <v>137</v>
      </c>
    </row>
    <row r="11" spans="1:26">
      <c r="S11">
        <v>505</v>
      </c>
      <c r="T11" t="s">
        <v>152</v>
      </c>
      <c r="U11" t="s">
        <v>183</v>
      </c>
      <c r="V11" t="s">
        <v>87</v>
      </c>
      <c r="W11" t="s">
        <v>184</v>
      </c>
      <c r="X11" t="s">
        <v>96</v>
      </c>
      <c r="Y11" t="s">
        <v>88</v>
      </c>
      <c r="Z11" t="s">
        <v>89</v>
      </c>
    </row>
    <row r="12" spans="1:26">
      <c r="S12">
        <v>506</v>
      </c>
      <c r="T12" t="s">
        <v>158</v>
      </c>
      <c r="U12" t="s">
        <v>185</v>
      </c>
      <c r="V12" t="s">
        <v>73</v>
      </c>
      <c r="W12" t="s">
        <v>74</v>
      </c>
      <c r="X12" t="s">
        <v>186</v>
      </c>
      <c r="Y12" t="s">
        <v>75</v>
      </c>
      <c r="Z12" t="s">
        <v>76</v>
      </c>
    </row>
    <row r="13" spans="1:26">
      <c r="S13">
        <v>507</v>
      </c>
      <c r="T13" t="s">
        <v>157</v>
      </c>
      <c r="U13" t="s">
        <v>187</v>
      </c>
      <c r="V13" t="s">
        <v>63</v>
      </c>
      <c r="W13" t="s">
        <v>64</v>
      </c>
      <c r="X13" t="s">
        <v>188</v>
      </c>
      <c r="Y13" t="s">
        <v>189</v>
      </c>
      <c r="Z13" t="s">
        <v>65</v>
      </c>
    </row>
    <row r="14" spans="1:26">
      <c r="S14">
        <v>508</v>
      </c>
      <c r="T14" t="s">
        <v>190</v>
      </c>
      <c r="U14" t="s">
        <v>191</v>
      </c>
      <c r="V14" t="s">
        <v>192</v>
      </c>
      <c r="W14" t="s">
        <v>193</v>
      </c>
      <c r="X14" t="s">
        <v>194</v>
      </c>
      <c r="Y14" t="s">
        <v>144</v>
      </c>
      <c r="Z14" t="s">
        <v>145</v>
      </c>
    </row>
    <row r="15" spans="1:26">
      <c r="S15">
        <v>509</v>
      </c>
      <c r="T15" t="s">
        <v>195</v>
      </c>
      <c r="U15" t="s">
        <v>196</v>
      </c>
      <c r="V15" t="s">
        <v>197</v>
      </c>
      <c r="W15" t="s">
        <v>198</v>
      </c>
      <c r="X15" t="s">
        <v>199</v>
      </c>
      <c r="Y15" t="s">
        <v>200</v>
      </c>
      <c r="Z15" t="s">
        <v>201</v>
      </c>
    </row>
    <row r="16" spans="1:26">
      <c r="S16">
        <v>510</v>
      </c>
      <c r="T16" t="s">
        <v>202</v>
      </c>
      <c r="U16" t="s">
        <v>203</v>
      </c>
      <c r="V16" t="s">
        <v>204</v>
      </c>
      <c r="W16" t="s">
        <v>56</v>
      </c>
      <c r="X16" t="s">
        <v>205</v>
      </c>
      <c r="Y16" t="s">
        <v>57</v>
      </c>
      <c r="Z16" t="s">
        <v>201</v>
      </c>
    </row>
    <row r="17" spans="19:26">
      <c r="S17">
        <v>511</v>
      </c>
      <c r="T17" t="s">
        <v>206</v>
      </c>
      <c r="U17" t="s">
        <v>207</v>
      </c>
      <c r="V17" t="s">
        <v>208</v>
      </c>
      <c r="W17" t="s">
        <v>163</v>
      </c>
      <c r="X17" t="s">
        <v>209</v>
      </c>
      <c r="Y17" t="s">
        <v>164</v>
      </c>
      <c r="Z17" t="s">
        <v>165</v>
      </c>
    </row>
    <row r="18" spans="19:26">
      <c r="S18">
        <v>512</v>
      </c>
      <c r="T18" t="s">
        <v>210</v>
      </c>
      <c r="U18" t="s">
        <v>211</v>
      </c>
      <c r="V18" t="s">
        <v>212</v>
      </c>
      <c r="W18" t="s">
        <v>213</v>
      </c>
      <c r="X18" t="s">
        <v>214</v>
      </c>
      <c r="Y18" t="s">
        <v>140</v>
      </c>
      <c r="Z18" t="s">
        <v>141</v>
      </c>
    </row>
    <row r="19" spans="19:26">
      <c r="S19">
        <v>513</v>
      </c>
      <c r="T19" t="s">
        <v>215</v>
      </c>
      <c r="U19" t="s">
        <v>216</v>
      </c>
      <c r="V19" t="s">
        <v>217</v>
      </c>
      <c r="W19" t="s">
        <v>70</v>
      </c>
      <c r="X19" t="s">
        <v>100</v>
      </c>
      <c r="Y19" t="s">
        <v>71</v>
      </c>
      <c r="Z19" t="s">
        <v>72</v>
      </c>
    </row>
    <row r="20" spans="19:26">
      <c r="S20">
        <v>514</v>
      </c>
      <c r="T20" t="s">
        <v>218</v>
      </c>
      <c r="U20" t="s">
        <v>219</v>
      </c>
      <c r="V20" t="s">
        <v>220</v>
      </c>
      <c r="W20" t="s">
        <v>221</v>
      </c>
      <c r="X20" t="s">
        <v>222</v>
      </c>
      <c r="Y20" t="s">
        <v>223</v>
      </c>
      <c r="Z20" t="s">
        <v>201</v>
      </c>
    </row>
    <row r="21" spans="19:26">
      <c r="S21" s="3">
        <v>515</v>
      </c>
      <c r="T21" s="3" t="s">
        <v>224</v>
      </c>
      <c r="U21" s="3" t="s">
        <v>225</v>
      </c>
      <c r="V21" s="3" t="s">
        <v>226</v>
      </c>
      <c r="W21" s="3" t="s">
        <v>28</v>
      </c>
      <c r="X21" s="3" t="s">
        <v>227</v>
      </c>
      <c r="Y21" s="3" t="s">
        <v>138</v>
      </c>
      <c r="Z21" s="3" t="s">
        <v>139</v>
      </c>
    </row>
    <row r="22" spans="19:26">
      <c r="S22">
        <v>516</v>
      </c>
      <c r="T22" t="s">
        <v>228</v>
      </c>
      <c r="U22" t="s">
        <v>229</v>
      </c>
      <c r="V22" t="s">
        <v>230</v>
      </c>
      <c r="W22" t="s">
        <v>231</v>
      </c>
      <c r="X22" t="s">
        <v>232</v>
      </c>
      <c r="Y22" t="s">
        <v>233</v>
      </c>
      <c r="Z22" t="s">
        <v>201</v>
      </c>
    </row>
    <row r="23" spans="19:26">
      <c r="S23">
        <v>517</v>
      </c>
      <c r="T23" t="s">
        <v>155</v>
      </c>
      <c r="U23" t="s">
        <v>234</v>
      </c>
      <c r="V23" t="s">
        <v>235</v>
      </c>
      <c r="W23" t="s">
        <v>56</v>
      </c>
      <c r="X23" t="s">
        <v>98</v>
      </c>
      <c r="Y23" t="s">
        <v>57</v>
      </c>
      <c r="Z23" t="s">
        <v>58</v>
      </c>
    </row>
    <row r="24" spans="19:26">
      <c r="S24">
        <v>518</v>
      </c>
      <c r="T24" t="s">
        <v>236</v>
      </c>
      <c r="U24" t="s">
        <v>237</v>
      </c>
      <c r="V24" t="s">
        <v>66</v>
      </c>
      <c r="W24" t="s">
        <v>67</v>
      </c>
      <c r="X24" t="s">
        <v>238</v>
      </c>
      <c r="Y24" t="s">
        <v>68</v>
      </c>
      <c r="Z24" t="s">
        <v>69</v>
      </c>
    </row>
    <row r="25" spans="19:26">
      <c r="S25">
        <v>519</v>
      </c>
      <c r="T25" t="s">
        <v>239</v>
      </c>
      <c r="U25" t="s">
        <v>240</v>
      </c>
      <c r="V25" t="s">
        <v>241</v>
      </c>
      <c r="W25" t="s">
        <v>77</v>
      </c>
      <c r="X25" t="s">
        <v>242</v>
      </c>
      <c r="Y25" t="s">
        <v>78</v>
      </c>
      <c r="Z25" t="s">
        <v>79</v>
      </c>
    </row>
    <row r="26" spans="19:26">
      <c r="S26">
        <v>520</v>
      </c>
      <c r="T26" t="s">
        <v>243</v>
      </c>
      <c r="U26" t="s">
        <v>244</v>
      </c>
      <c r="V26" t="s">
        <v>245</v>
      </c>
      <c r="W26" t="s">
        <v>84</v>
      </c>
      <c r="X26" t="s">
        <v>246</v>
      </c>
      <c r="Y26" t="s">
        <v>85</v>
      </c>
      <c r="Z26" t="s">
        <v>86</v>
      </c>
    </row>
    <row r="27" spans="19:26">
      <c r="S27">
        <v>521</v>
      </c>
      <c r="T27" t="s">
        <v>166</v>
      </c>
      <c r="U27" t="s">
        <v>247</v>
      </c>
      <c r="V27" t="s">
        <v>248</v>
      </c>
      <c r="W27" t="s">
        <v>38</v>
      </c>
      <c r="X27" t="s">
        <v>249</v>
      </c>
      <c r="Y27" t="s">
        <v>39</v>
      </c>
      <c r="Z27" t="s">
        <v>40</v>
      </c>
    </row>
    <row r="28" spans="19:26">
      <c r="S28">
        <v>522</v>
      </c>
      <c r="T28" t="s">
        <v>250</v>
      </c>
      <c r="U28" t="s">
        <v>251</v>
      </c>
      <c r="V28" t="s">
        <v>30</v>
      </c>
      <c r="W28" t="s">
        <v>31</v>
      </c>
      <c r="X28" t="s">
        <v>32</v>
      </c>
      <c r="Y28" t="s">
        <v>33</v>
      </c>
      <c r="Z28" t="s">
        <v>34</v>
      </c>
    </row>
    <row r="29" spans="19:26">
      <c r="S29">
        <v>523</v>
      </c>
      <c r="Z29" t="s">
        <v>201</v>
      </c>
    </row>
    <row r="30" spans="19:26">
      <c r="S30">
        <v>524</v>
      </c>
      <c r="Z30" t="s">
        <v>201</v>
      </c>
    </row>
    <row r="31" spans="19:26">
      <c r="S31">
        <v>525</v>
      </c>
      <c r="Z31" t="s">
        <v>201</v>
      </c>
    </row>
    <row r="32" spans="19:26">
      <c r="S32">
        <v>526</v>
      </c>
      <c r="Z32" t="s">
        <v>201</v>
      </c>
    </row>
    <row r="33" spans="19:26">
      <c r="S33">
        <v>527</v>
      </c>
      <c r="Z33" t="s">
        <v>201</v>
      </c>
    </row>
    <row r="34" spans="19:26">
      <c r="S34">
        <v>528</v>
      </c>
      <c r="Z34" t="s">
        <v>201</v>
      </c>
    </row>
    <row r="35" spans="19:26">
      <c r="S35">
        <v>529</v>
      </c>
      <c r="Z35" t="s">
        <v>201</v>
      </c>
    </row>
    <row r="36" spans="19:26">
      <c r="S36">
        <v>530</v>
      </c>
      <c r="Z36" t="s">
        <v>201</v>
      </c>
    </row>
    <row r="37" spans="19:26">
      <c r="S37">
        <v>531</v>
      </c>
      <c r="T37" t="s">
        <v>147</v>
      </c>
      <c r="U37" t="s">
        <v>148</v>
      </c>
      <c r="V37" t="s">
        <v>35</v>
      </c>
      <c r="W37" t="s">
        <v>36</v>
      </c>
      <c r="X37" t="s">
        <v>94</v>
      </c>
      <c r="Y37" t="s">
        <v>252</v>
      </c>
      <c r="Z37" t="s">
        <v>37</v>
      </c>
    </row>
    <row r="38" spans="19:26">
      <c r="S38">
        <v>532</v>
      </c>
      <c r="T38" t="s">
        <v>253</v>
      </c>
      <c r="U38" t="s">
        <v>159</v>
      </c>
      <c r="V38" t="s">
        <v>254</v>
      </c>
      <c r="W38" t="s">
        <v>255</v>
      </c>
      <c r="X38" t="s">
        <v>256</v>
      </c>
      <c r="Y38" t="s">
        <v>257</v>
      </c>
      <c r="Z38" t="s">
        <v>201</v>
      </c>
    </row>
    <row r="39" spans="19:26">
      <c r="S39">
        <v>533</v>
      </c>
      <c r="T39" t="s">
        <v>258</v>
      </c>
      <c r="U39" t="s">
        <v>153</v>
      </c>
      <c r="V39" t="s">
        <v>259</v>
      </c>
      <c r="W39" t="s">
        <v>49</v>
      </c>
      <c r="X39" t="s">
        <v>260</v>
      </c>
      <c r="Y39" t="s">
        <v>50</v>
      </c>
      <c r="Z39" t="s">
        <v>51</v>
      </c>
    </row>
    <row r="40" spans="19:26">
      <c r="S40">
        <v>534</v>
      </c>
      <c r="T40" t="s">
        <v>149</v>
      </c>
      <c r="U40" t="s">
        <v>150</v>
      </c>
      <c r="V40" t="s">
        <v>41</v>
      </c>
      <c r="W40" t="s">
        <v>42</v>
      </c>
      <c r="X40" t="s">
        <v>95</v>
      </c>
      <c r="Y40" t="s">
        <v>43</v>
      </c>
      <c r="Z40" t="s">
        <v>44</v>
      </c>
    </row>
    <row r="41" spans="19:26">
      <c r="S41">
        <v>535</v>
      </c>
      <c r="T41" t="s">
        <v>261</v>
      </c>
      <c r="U41" t="s">
        <v>262</v>
      </c>
      <c r="V41" t="s">
        <v>263</v>
      </c>
      <c r="W41" t="s">
        <v>264</v>
      </c>
      <c r="X41" t="s">
        <v>265</v>
      </c>
      <c r="Y41" t="s">
        <v>266</v>
      </c>
      <c r="Z41" t="s">
        <v>201</v>
      </c>
    </row>
    <row r="42" spans="19:26">
      <c r="S42">
        <v>536</v>
      </c>
      <c r="T42" t="s">
        <v>160</v>
      </c>
      <c r="U42" t="s">
        <v>267</v>
      </c>
      <c r="V42" t="s">
        <v>80</v>
      </c>
      <c r="W42" t="s">
        <v>135</v>
      </c>
      <c r="X42" t="s">
        <v>268</v>
      </c>
      <c r="Y42" t="s">
        <v>142</v>
      </c>
      <c r="Z42" t="s">
        <v>143</v>
      </c>
    </row>
    <row r="43" spans="19:26">
      <c r="S43">
        <v>537</v>
      </c>
      <c r="T43" t="s">
        <v>269</v>
      </c>
      <c r="U43" t="s">
        <v>270</v>
      </c>
      <c r="V43" t="s">
        <v>271</v>
      </c>
      <c r="W43" t="s">
        <v>272</v>
      </c>
      <c r="X43" t="s">
        <v>273</v>
      </c>
      <c r="Y43" t="s">
        <v>274</v>
      </c>
      <c r="Z43" t="s">
        <v>201</v>
      </c>
    </row>
    <row r="44" spans="19:26">
      <c r="S44">
        <v>538</v>
      </c>
      <c r="T44" t="s">
        <v>275</v>
      </c>
      <c r="U44" t="s">
        <v>276</v>
      </c>
      <c r="V44" t="s">
        <v>277</v>
      </c>
      <c r="W44" t="s">
        <v>278</v>
      </c>
      <c r="X44" t="s">
        <v>279</v>
      </c>
      <c r="Y44" t="s">
        <v>280</v>
      </c>
      <c r="Z44" t="s">
        <v>201</v>
      </c>
    </row>
    <row r="45" spans="19:26">
      <c r="S45">
        <v>539</v>
      </c>
      <c r="T45" t="s">
        <v>281</v>
      </c>
      <c r="U45" t="s">
        <v>282</v>
      </c>
      <c r="V45" t="s">
        <v>283</v>
      </c>
      <c r="W45" t="s">
        <v>90</v>
      </c>
      <c r="X45" t="s">
        <v>284</v>
      </c>
      <c r="Y45" t="s">
        <v>91</v>
      </c>
      <c r="Z45" t="s">
        <v>92</v>
      </c>
    </row>
    <row r="46" spans="19:26">
      <c r="S46">
        <v>540</v>
      </c>
      <c r="T46" t="s">
        <v>285</v>
      </c>
      <c r="U46" t="s">
        <v>286</v>
      </c>
      <c r="V46" t="s">
        <v>287</v>
      </c>
      <c r="W46" t="s">
        <v>288</v>
      </c>
      <c r="X46" t="s">
        <v>289</v>
      </c>
      <c r="Y46" t="s">
        <v>290</v>
      </c>
      <c r="Z46" t="s">
        <v>291</v>
      </c>
    </row>
    <row r="47" spans="19:26">
      <c r="S47">
        <v>541</v>
      </c>
      <c r="T47" t="s">
        <v>292</v>
      </c>
      <c r="U47" t="s">
        <v>293</v>
      </c>
      <c r="V47" t="s">
        <v>294</v>
      </c>
      <c r="W47" t="s">
        <v>295</v>
      </c>
      <c r="X47" t="s">
        <v>296</v>
      </c>
      <c r="Y47" t="s">
        <v>297</v>
      </c>
      <c r="Z47" t="s">
        <v>201</v>
      </c>
    </row>
    <row r="48" spans="19:26">
      <c r="S48">
        <v>542</v>
      </c>
      <c r="T48" t="s">
        <v>298</v>
      </c>
      <c r="U48" t="s">
        <v>299</v>
      </c>
      <c r="V48" t="s">
        <v>300</v>
      </c>
      <c r="W48" t="s">
        <v>24</v>
      </c>
      <c r="X48" t="s">
        <v>301</v>
      </c>
      <c r="Y48" t="s">
        <v>25</v>
      </c>
      <c r="Z48" t="s">
        <v>26</v>
      </c>
    </row>
    <row r="49" spans="19:26">
      <c r="S49">
        <v>543</v>
      </c>
      <c r="T49" t="s">
        <v>302</v>
      </c>
      <c r="U49" t="s">
        <v>303</v>
      </c>
      <c r="V49" t="s">
        <v>304</v>
      </c>
      <c r="W49" t="s">
        <v>305</v>
      </c>
      <c r="X49" t="s">
        <v>306</v>
      </c>
      <c r="Y49" t="s">
        <v>307</v>
      </c>
      <c r="Z49" t="s">
        <v>201</v>
      </c>
    </row>
    <row r="50" spans="19:26">
      <c r="S50">
        <v>544</v>
      </c>
      <c r="T50" t="s">
        <v>308</v>
      </c>
      <c r="U50" t="s">
        <v>309</v>
      </c>
      <c r="V50" t="s">
        <v>310</v>
      </c>
      <c r="W50" t="s">
        <v>311</v>
      </c>
      <c r="X50" t="s">
        <v>312</v>
      </c>
      <c r="Y50" t="s">
        <v>313</v>
      </c>
      <c r="Z50" t="s">
        <v>201</v>
      </c>
    </row>
    <row r="51" spans="19:26">
      <c r="S51">
        <v>545</v>
      </c>
      <c r="T51" t="s">
        <v>161</v>
      </c>
      <c r="U51" t="s">
        <v>314</v>
      </c>
      <c r="V51" t="s">
        <v>315</v>
      </c>
      <c r="W51" t="s">
        <v>81</v>
      </c>
      <c r="X51" t="s">
        <v>101</v>
      </c>
      <c r="Y51" t="s">
        <v>82</v>
      </c>
      <c r="Z51" t="s">
        <v>83</v>
      </c>
    </row>
    <row r="52" spans="19:26">
      <c r="S52">
        <v>546</v>
      </c>
      <c r="T52" t="s">
        <v>316</v>
      </c>
      <c r="U52" t="s">
        <v>317</v>
      </c>
      <c r="V52" t="s">
        <v>318</v>
      </c>
      <c r="W52" t="s">
        <v>319</v>
      </c>
      <c r="X52" t="s">
        <v>320</v>
      </c>
      <c r="Y52" t="s">
        <v>321</v>
      </c>
      <c r="Z52" t="s">
        <v>322</v>
      </c>
    </row>
    <row r="53" spans="19:26">
      <c r="S53">
        <v>547</v>
      </c>
      <c r="T53" t="s">
        <v>323</v>
      </c>
      <c r="U53" t="s">
        <v>324</v>
      </c>
      <c r="V53" t="s">
        <v>325</v>
      </c>
      <c r="W53" t="s">
        <v>326</v>
      </c>
      <c r="X53" t="s">
        <v>327</v>
      </c>
      <c r="Y53" t="s">
        <v>328</v>
      </c>
      <c r="Z53" t="s">
        <v>201</v>
      </c>
    </row>
    <row r="54" spans="19:26">
      <c r="S54">
        <v>548</v>
      </c>
      <c r="T54" t="s">
        <v>329</v>
      </c>
      <c r="U54" t="s">
        <v>330</v>
      </c>
      <c r="V54" t="s">
        <v>45</v>
      </c>
      <c r="W54" t="s">
        <v>46</v>
      </c>
      <c r="X54" t="s">
        <v>331</v>
      </c>
      <c r="Y54" t="s">
        <v>47</v>
      </c>
      <c r="Z54" t="s">
        <v>48</v>
      </c>
    </row>
    <row r="55" spans="19:26">
      <c r="S55">
        <v>549</v>
      </c>
      <c r="T55" t="s">
        <v>332</v>
      </c>
      <c r="U55" t="s">
        <v>333</v>
      </c>
      <c r="V55" t="s">
        <v>334</v>
      </c>
      <c r="W55" t="s">
        <v>335</v>
      </c>
      <c r="X55" t="s">
        <v>336</v>
      </c>
      <c r="Y55" t="s">
        <v>337</v>
      </c>
      <c r="Z55" t="s">
        <v>201</v>
      </c>
    </row>
    <row r="56" spans="19:26">
      <c r="S56">
        <v>550</v>
      </c>
      <c r="Z56" t="s">
        <v>201</v>
      </c>
    </row>
    <row r="57" spans="19:26">
      <c r="S57">
        <v>551</v>
      </c>
      <c r="Z57" t="s">
        <v>201</v>
      </c>
    </row>
    <row r="58" spans="19:26">
      <c r="S58">
        <v>552</v>
      </c>
      <c r="Z58" t="s">
        <v>201</v>
      </c>
    </row>
    <row r="59" spans="19:26">
      <c r="S59">
        <v>553</v>
      </c>
      <c r="Z59" t="s">
        <v>201</v>
      </c>
    </row>
    <row r="60" spans="19:26">
      <c r="S60">
        <v>554</v>
      </c>
      <c r="Z60" t="s">
        <v>201</v>
      </c>
    </row>
    <row r="61" spans="19:26">
      <c r="S61">
        <v>555</v>
      </c>
      <c r="Z61" t="s">
        <v>201</v>
      </c>
    </row>
    <row r="62" spans="19:26">
      <c r="S62">
        <v>556</v>
      </c>
      <c r="Z62" t="s">
        <v>201</v>
      </c>
    </row>
    <row r="63" spans="19:26">
      <c r="S63">
        <v>557</v>
      </c>
      <c r="Z63" t="s">
        <v>201</v>
      </c>
    </row>
    <row r="64" spans="19:26">
      <c r="S64">
        <v>558</v>
      </c>
      <c r="Z64" t="s">
        <v>201</v>
      </c>
    </row>
    <row r="65" spans="19:26">
      <c r="S65">
        <v>559</v>
      </c>
      <c r="Z65" t="s">
        <v>201</v>
      </c>
    </row>
    <row r="66" spans="19:26">
      <c r="S66">
        <v>560</v>
      </c>
      <c r="Z66" t="s">
        <v>201</v>
      </c>
    </row>
    <row r="67" spans="19:26">
      <c r="S67">
        <v>561</v>
      </c>
    </row>
    <row r="68" spans="19:26">
      <c r="S68">
        <v>562</v>
      </c>
    </row>
    <row r="69" spans="19:26">
      <c r="S69">
        <v>563</v>
      </c>
    </row>
    <row r="70" spans="19:26">
      <c r="S70">
        <v>564</v>
      </c>
    </row>
    <row r="71" spans="19:26">
      <c r="S71">
        <v>565</v>
      </c>
    </row>
    <row r="72" spans="19:26">
      <c r="S72">
        <v>566</v>
      </c>
    </row>
    <row r="73" spans="19:26">
      <c r="S73">
        <v>567</v>
      </c>
    </row>
    <row r="74" spans="19:26">
      <c r="S74">
        <v>568</v>
      </c>
    </row>
    <row r="75" spans="19:26">
      <c r="S75">
        <v>569</v>
      </c>
    </row>
    <row r="76" spans="19:26">
      <c r="S76">
        <v>570</v>
      </c>
    </row>
    <row r="77" spans="19:26">
      <c r="S77">
        <v>571</v>
      </c>
    </row>
    <row r="78" spans="19:26">
      <c r="S78">
        <v>572</v>
      </c>
    </row>
    <row r="79" spans="19:26">
      <c r="S79">
        <v>573</v>
      </c>
    </row>
    <row r="80" spans="19:26">
      <c r="S80">
        <v>574</v>
      </c>
    </row>
    <row r="81" spans="19:19">
      <c r="S81">
        <v>575</v>
      </c>
    </row>
    <row r="82" spans="19:19">
      <c r="S82">
        <v>576</v>
      </c>
    </row>
    <row r="83" spans="19:19">
      <c r="S83">
        <v>577</v>
      </c>
    </row>
    <row r="84" spans="19:19">
      <c r="S84">
        <v>578</v>
      </c>
    </row>
    <row r="85" spans="19:19">
      <c r="S85">
        <v>579</v>
      </c>
    </row>
    <row r="86" spans="19:19">
      <c r="S86">
        <v>580</v>
      </c>
    </row>
    <row r="87" spans="19:19">
      <c r="S87">
        <v>581</v>
      </c>
    </row>
    <row r="88" spans="19:19">
      <c r="S88">
        <v>582</v>
      </c>
    </row>
    <row r="89" spans="19:19">
      <c r="S89">
        <v>583</v>
      </c>
    </row>
    <row r="90" spans="19:19">
      <c r="S90">
        <v>584</v>
      </c>
    </row>
    <row r="91" spans="19:19">
      <c r="S91">
        <v>585</v>
      </c>
    </row>
    <row r="92" spans="19:19">
      <c r="S92">
        <v>586</v>
      </c>
    </row>
    <row r="93" spans="19:19">
      <c r="S93">
        <v>587</v>
      </c>
    </row>
    <row r="94" spans="19:19">
      <c r="S94">
        <v>588</v>
      </c>
    </row>
    <row r="95" spans="19:19">
      <c r="S95">
        <v>589</v>
      </c>
    </row>
    <row r="96" spans="19:19">
      <c r="S96">
        <v>590</v>
      </c>
    </row>
    <row r="97" spans="19:19">
      <c r="S97">
        <v>591</v>
      </c>
    </row>
    <row r="98" spans="19:19">
      <c r="S98">
        <v>592</v>
      </c>
    </row>
    <row r="99" spans="19:19">
      <c r="S99">
        <v>593</v>
      </c>
    </row>
    <row r="100" spans="19:19">
      <c r="S100">
        <v>594</v>
      </c>
    </row>
    <row r="101" spans="19:19">
      <c r="S101">
        <v>595</v>
      </c>
    </row>
    <row r="102" spans="19:19">
      <c r="S102">
        <v>596</v>
      </c>
    </row>
    <row r="103" spans="19:19">
      <c r="S103">
        <v>597</v>
      </c>
    </row>
    <row r="104" spans="19:19">
      <c r="S104">
        <v>598</v>
      </c>
    </row>
    <row r="105" spans="19:19">
      <c r="S105">
        <v>599</v>
      </c>
    </row>
  </sheetData>
  <sheetProtection algorithmName="SHA-512" hashValue="UJBPzDZr6DCFYmlIrEPDV+bRAF1/f3LFATKkCH51lqL4lm5kQGxMIt7TJwOh2Yox9H24EE6EBmqAQqbY/U2eOQ==" saltValue="DtNCQmUFdEf7pd9jBZYGTw==" spinCount="100000" sheet="1"/>
  <protectedRanges>
    <protectedRange sqref="K6:M6" name="範囲3"/>
    <protectedRange sqref="E6:F6" name="範囲2"/>
    <protectedRange sqref="B6" name="範囲1"/>
  </protectedRanges>
  <phoneticPr fontId="2"/>
  <dataValidations count="2">
    <dataValidation type="list" imeMode="off" allowBlank="1" showInputMessage="1" showErrorMessage="1" sqref="B6" xr:uid="{00000000-0002-0000-0000-000000000000}">
      <formula1>$S$7:$S$106</formula1>
    </dataValidation>
    <dataValidation imeMode="off" allowBlank="1" showInputMessage="1" showErrorMessage="1" sqref="E6:F6" xr:uid="{00000000-0002-0000-0000-000001000000}"/>
  </dataValidations>
  <printOptions horizontalCentered="1" verticalCentered="1"/>
  <pageMargins left="0.23622047244094491" right="0.19685039370078741" top="0.74803149606299213" bottom="0.98425196850393704" header="0.51181102362204722" footer="0.51181102362204722"/>
  <pageSetup paperSize="9" scale="92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97"/>
  <sheetViews>
    <sheetView tabSelected="1" zoomScaleNormal="100" workbookViewId="0"/>
  </sheetViews>
  <sheetFormatPr defaultRowHeight="13.5"/>
  <cols>
    <col min="1" max="1" width="5" customWidth="1"/>
    <col min="2" max="2" width="5.375" customWidth="1"/>
    <col min="4" max="7" width="7.25" customWidth="1"/>
    <col min="8" max="8" width="3.625" customWidth="1"/>
    <col min="9" max="9" width="13.125" customWidth="1"/>
    <col min="10" max="10" width="35.125" customWidth="1"/>
    <col min="11" max="11" width="7.875" customWidth="1"/>
    <col min="12" max="12" width="12.5" customWidth="1"/>
    <col min="13" max="13" width="14.5" customWidth="1"/>
  </cols>
  <sheetData>
    <row r="1" spans="1:13" ht="18.75">
      <c r="A1" s="1"/>
      <c r="I1" s="1" t="s">
        <v>14</v>
      </c>
    </row>
    <row r="2" spans="1:13" ht="14.25" thickBot="1"/>
    <row r="3" spans="1:13" ht="18" customHeight="1" thickBot="1">
      <c r="A3" s="99" t="s">
        <v>15</v>
      </c>
      <c r="B3" s="101" t="s">
        <v>16</v>
      </c>
      <c r="C3" s="101" t="s">
        <v>338</v>
      </c>
      <c r="D3" s="103" t="s">
        <v>18</v>
      </c>
      <c r="E3" s="104"/>
      <c r="F3" s="103" t="s">
        <v>4</v>
      </c>
      <c r="G3" s="104"/>
      <c r="H3" s="107" t="s">
        <v>104</v>
      </c>
      <c r="I3" s="108" t="s">
        <v>19</v>
      </c>
      <c r="J3" s="101" t="s">
        <v>20</v>
      </c>
      <c r="K3" s="101" t="s">
        <v>21</v>
      </c>
      <c r="L3" s="101" t="s">
        <v>22</v>
      </c>
      <c r="M3" s="105" t="s">
        <v>23</v>
      </c>
    </row>
    <row r="4" spans="1:13" ht="18" customHeight="1" thickBot="1">
      <c r="A4" s="100"/>
      <c r="B4" s="102"/>
      <c r="C4" s="102"/>
      <c r="D4" s="29" t="s">
        <v>102</v>
      </c>
      <c r="E4" s="29" t="s">
        <v>103</v>
      </c>
      <c r="F4" s="29" t="s">
        <v>102</v>
      </c>
      <c r="G4" s="29" t="s">
        <v>103</v>
      </c>
      <c r="H4" s="102"/>
      <c r="I4" s="109"/>
      <c r="J4" s="102"/>
      <c r="K4" s="102"/>
      <c r="L4" s="102"/>
      <c r="M4" s="106"/>
    </row>
    <row r="5" spans="1:13" s="3" customFormat="1" ht="19.5" customHeight="1">
      <c r="A5" s="2">
        <v>1</v>
      </c>
      <c r="B5" s="31" t="str">
        <f>IF(学校!$E$6&lt;A5,"","男子")</f>
        <v/>
      </c>
      <c r="C5" s="31"/>
      <c r="D5" s="30"/>
      <c r="E5" s="30"/>
      <c r="F5" s="30"/>
      <c r="G5" s="30"/>
      <c r="H5" s="30"/>
      <c r="I5" s="41"/>
      <c r="J5" s="43"/>
      <c r="K5" s="30" t="str">
        <f>IF(学校!$E$6&lt;A5,"",学校!$B$6)</f>
        <v/>
      </c>
      <c r="L5" s="30" t="str">
        <f>IF(学校!$E$6&lt;A5,"",学校!$C$6)</f>
        <v/>
      </c>
      <c r="M5" s="32" t="str">
        <f>IF(学校!$E$6&lt;A5,"",学校!$D$6)</f>
        <v/>
      </c>
    </row>
    <row r="6" spans="1:13" s="3" customFormat="1" ht="19.5" customHeight="1">
      <c r="A6" s="4">
        <v>2</v>
      </c>
      <c r="B6" s="33" t="str">
        <f>IF(学校!$E$6&lt;A6,"","男子")</f>
        <v/>
      </c>
      <c r="C6" s="33"/>
      <c r="D6" s="34"/>
      <c r="E6" s="34"/>
      <c r="F6" s="34"/>
      <c r="G6" s="34"/>
      <c r="H6" s="34"/>
      <c r="I6" s="34"/>
      <c r="J6" s="44"/>
      <c r="K6" s="34" t="str">
        <f>IF(学校!$E$6&lt;A6,"",学校!$B$6)</f>
        <v/>
      </c>
      <c r="L6" s="34" t="str">
        <f>IF(学校!$E$6&lt;A6,"",学校!$C$6)</f>
        <v/>
      </c>
      <c r="M6" s="35" t="str">
        <f>IF(学校!$E$6&lt;A6,"",学校!$D$6)</f>
        <v/>
      </c>
    </row>
    <row r="7" spans="1:13" s="3" customFormat="1" ht="19.5" customHeight="1">
      <c r="A7" s="4">
        <v>3</v>
      </c>
      <c r="B7" s="33" t="str">
        <f>IF(学校!$E$6&lt;A7,"","男子")</f>
        <v/>
      </c>
      <c r="C7" s="33"/>
      <c r="D7" s="34"/>
      <c r="E7" s="34"/>
      <c r="F7" s="34"/>
      <c r="G7" s="34"/>
      <c r="H7" s="34"/>
      <c r="I7" s="34"/>
      <c r="J7" s="44"/>
      <c r="K7" s="34" t="str">
        <f>IF(学校!$E$6&lt;A7,"",学校!$B$6)</f>
        <v/>
      </c>
      <c r="L7" s="34" t="str">
        <f>IF(学校!$E$6&lt;A7,"",学校!$C$6)</f>
        <v/>
      </c>
      <c r="M7" s="35" t="str">
        <f>IF(学校!$E$6&lt;A7,"",学校!$D$6)</f>
        <v/>
      </c>
    </row>
    <row r="8" spans="1:13" s="3" customFormat="1" ht="19.5" customHeight="1">
      <c r="A8" s="4">
        <v>4</v>
      </c>
      <c r="B8" s="33" t="str">
        <f>IF(学校!$E$6&lt;A8,"","男子")</f>
        <v/>
      </c>
      <c r="C8" s="33"/>
      <c r="D8" s="34"/>
      <c r="E8" s="34"/>
      <c r="F8" s="34"/>
      <c r="G8" s="34"/>
      <c r="H8" s="34"/>
      <c r="I8" s="34"/>
      <c r="J8" s="44"/>
      <c r="K8" s="34" t="str">
        <f>IF(学校!$E$6&lt;A8,"",学校!$B$6)</f>
        <v/>
      </c>
      <c r="L8" s="34" t="str">
        <f>IF(学校!$E$6&lt;A8,"",学校!$C$6)</f>
        <v/>
      </c>
      <c r="M8" s="35" t="str">
        <f>IF(学校!$E$6&lt;A8,"",学校!$D$6)</f>
        <v/>
      </c>
    </row>
    <row r="9" spans="1:13" s="3" customFormat="1" ht="19.5" customHeight="1" thickBot="1">
      <c r="A9" s="5">
        <v>5</v>
      </c>
      <c r="B9" s="36" t="str">
        <f>IF(学校!$E$6&lt;A9,"","男子")</f>
        <v/>
      </c>
      <c r="C9" s="36"/>
      <c r="D9" s="37"/>
      <c r="E9" s="37"/>
      <c r="F9" s="37"/>
      <c r="G9" s="37"/>
      <c r="H9" s="37"/>
      <c r="I9" s="37"/>
      <c r="J9" s="45"/>
      <c r="K9" s="37" t="str">
        <f>IF(学校!$E$6&lt;A9,"",学校!$B$6)</f>
        <v/>
      </c>
      <c r="L9" s="37" t="str">
        <f>IF(学校!$E$6&lt;A9,"",学校!$C$6)</f>
        <v/>
      </c>
      <c r="M9" s="38" t="str">
        <f>IF(学校!$E$6&lt;A9,"",学校!$D$6)</f>
        <v/>
      </c>
    </row>
    <row r="10" spans="1:13" s="3" customFormat="1" ht="19.5" customHeight="1">
      <c r="A10" s="6">
        <v>6</v>
      </c>
      <c r="B10" s="31" t="str">
        <f>IF(学校!$E$6&lt;A10,"","男子")</f>
        <v/>
      </c>
      <c r="C10" s="39"/>
      <c r="D10" s="40"/>
      <c r="E10" s="40"/>
      <c r="F10" s="40"/>
      <c r="G10" s="40"/>
      <c r="H10" s="40"/>
      <c r="I10" s="40"/>
      <c r="J10" s="46"/>
      <c r="K10" s="30" t="str">
        <f>IF(学校!$E$6&lt;A10,"",学校!$B$6)</f>
        <v/>
      </c>
      <c r="L10" s="30" t="str">
        <f>IF(学校!$E$6&lt;A10,"",学校!$C$6)</f>
        <v/>
      </c>
      <c r="M10" s="32" t="str">
        <f>IF(学校!$E$6&lt;A10,"",学校!$D$6)</f>
        <v/>
      </c>
    </row>
    <row r="11" spans="1:13" s="3" customFormat="1" ht="19.5" customHeight="1">
      <c r="A11" s="4">
        <v>7</v>
      </c>
      <c r="B11" s="33" t="str">
        <f>IF(学校!$E$6&lt;A11,"","男子")</f>
        <v/>
      </c>
      <c r="C11" s="33"/>
      <c r="D11" s="34"/>
      <c r="E11" s="34"/>
      <c r="F11" s="34"/>
      <c r="G11" s="34"/>
      <c r="H11" s="34"/>
      <c r="I11" s="34"/>
      <c r="J11" s="44"/>
      <c r="K11" s="34" t="str">
        <f>IF(学校!$E$6&lt;A11,"",学校!$B$6)</f>
        <v/>
      </c>
      <c r="L11" s="34" t="str">
        <f>IF(学校!$E$6&lt;A11,"",学校!$C$6)</f>
        <v/>
      </c>
      <c r="M11" s="35" t="str">
        <f>IF(学校!$E$6&lt;A11,"",学校!$D$6)</f>
        <v/>
      </c>
    </row>
    <row r="12" spans="1:13" s="3" customFormat="1" ht="19.5" customHeight="1">
      <c r="A12" s="4">
        <v>8</v>
      </c>
      <c r="B12" s="33" t="str">
        <f>IF(学校!$E$6&lt;A12,"","男子")</f>
        <v/>
      </c>
      <c r="C12" s="33"/>
      <c r="D12" s="34"/>
      <c r="E12" s="34"/>
      <c r="F12" s="34"/>
      <c r="G12" s="34"/>
      <c r="H12" s="34"/>
      <c r="I12" s="34"/>
      <c r="J12" s="44"/>
      <c r="K12" s="34" t="str">
        <f>IF(学校!$E$6&lt;A12,"",学校!$B$6)</f>
        <v/>
      </c>
      <c r="L12" s="34" t="str">
        <f>IF(学校!$E$6&lt;A12,"",学校!$C$6)</f>
        <v/>
      </c>
      <c r="M12" s="35" t="str">
        <f>IF(学校!$E$6&lt;A12,"",学校!$D$6)</f>
        <v/>
      </c>
    </row>
    <row r="13" spans="1:13" s="3" customFormat="1" ht="19.5" customHeight="1">
      <c r="A13" s="4">
        <v>9</v>
      </c>
      <c r="B13" s="33" t="str">
        <f>IF(学校!$E$6&lt;A13,"","男子")</f>
        <v/>
      </c>
      <c r="C13" s="33"/>
      <c r="D13" s="34"/>
      <c r="E13" s="34"/>
      <c r="F13" s="34"/>
      <c r="G13" s="34"/>
      <c r="H13" s="34"/>
      <c r="I13" s="34"/>
      <c r="J13" s="44"/>
      <c r="K13" s="34" t="str">
        <f>IF(学校!$E$6&lt;A13,"",学校!$B$6)</f>
        <v/>
      </c>
      <c r="L13" s="34" t="str">
        <f>IF(学校!$E$6&lt;A13,"",学校!$C$6)</f>
        <v/>
      </c>
      <c r="M13" s="35" t="str">
        <f>IF(学校!$E$6&lt;A13,"",学校!$D$6)</f>
        <v/>
      </c>
    </row>
    <row r="14" spans="1:13" s="3" customFormat="1" ht="19.5" customHeight="1" thickBot="1">
      <c r="A14" s="5">
        <v>10</v>
      </c>
      <c r="B14" s="36" t="str">
        <f>IF(学校!$E$6&lt;A14,"","男子")</f>
        <v/>
      </c>
      <c r="C14" s="36"/>
      <c r="D14" s="37"/>
      <c r="E14" s="37"/>
      <c r="F14" s="37"/>
      <c r="G14" s="37"/>
      <c r="H14" s="37"/>
      <c r="I14" s="37"/>
      <c r="J14" s="45"/>
      <c r="K14" s="37" t="str">
        <f>IF(学校!$E$6&lt;A14,"",学校!$B$6)</f>
        <v/>
      </c>
      <c r="L14" s="37" t="str">
        <f>IF(学校!$E$6&lt;A14,"",学校!$C$6)</f>
        <v/>
      </c>
      <c r="M14" s="38" t="str">
        <f>IF(学校!$E$6&lt;A14,"",学校!$D$6)</f>
        <v/>
      </c>
    </row>
    <row r="15" spans="1:13" s="3" customFormat="1" ht="19.5" customHeight="1">
      <c r="A15" s="4">
        <v>11</v>
      </c>
      <c r="B15" s="31" t="str">
        <f>IF(学校!$E$6&lt;A15,"","男子")</f>
        <v/>
      </c>
      <c r="C15" s="33"/>
      <c r="D15" s="34"/>
      <c r="E15" s="34"/>
      <c r="F15" s="34"/>
      <c r="G15" s="34"/>
      <c r="H15" s="34"/>
      <c r="I15" s="34"/>
      <c r="J15" s="44"/>
      <c r="K15" s="30" t="str">
        <f>IF(学校!$E$6&lt;A15,"",学校!$B$6)</f>
        <v/>
      </c>
      <c r="L15" s="30" t="str">
        <f>IF(学校!$E$6&lt;A15,"",学校!$C$6)</f>
        <v/>
      </c>
      <c r="M15" s="32" t="str">
        <f>IF(学校!$E$6&lt;A15,"",学校!$D$6)</f>
        <v/>
      </c>
    </row>
    <row r="16" spans="1:13" s="3" customFormat="1" ht="19.5" customHeight="1">
      <c r="A16" s="4">
        <v>12</v>
      </c>
      <c r="B16" s="33" t="str">
        <f>IF(学校!$E$6&lt;A16,"","男子")</f>
        <v/>
      </c>
      <c r="C16" s="33"/>
      <c r="D16" s="34"/>
      <c r="E16" s="34"/>
      <c r="F16" s="34"/>
      <c r="G16" s="34"/>
      <c r="H16" s="34"/>
      <c r="I16" s="34"/>
      <c r="J16" s="44"/>
      <c r="K16" s="34" t="str">
        <f>IF(学校!$E$6&lt;A16,"",学校!$B$6)</f>
        <v/>
      </c>
      <c r="L16" s="34" t="str">
        <f>IF(学校!$E$6&lt;A16,"",学校!$C$6)</f>
        <v/>
      </c>
      <c r="M16" s="35" t="str">
        <f>IF(学校!$E$6&lt;A16,"",学校!$D$6)</f>
        <v/>
      </c>
    </row>
    <row r="17" spans="1:13" s="3" customFormat="1" ht="19.5" customHeight="1">
      <c r="A17" s="4">
        <v>13</v>
      </c>
      <c r="B17" s="33" t="str">
        <f>IF(学校!$E$6&lt;A17,"","男子")</f>
        <v/>
      </c>
      <c r="C17" s="33"/>
      <c r="D17" s="34"/>
      <c r="E17" s="34"/>
      <c r="F17" s="34"/>
      <c r="G17" s="34"/>
      <c r="H17" s="34"/>
      <c r="I17" s="34"/>
      <c r="J17" s="44"/>
      <c r="K17" s="34" t="str">
        <f>IF(学校!$E$6&lt;A17,"",学校!$B$6)</f>
        <v/>
      </c>
      <c r="L17" s="34" t="str">
        <f>IF(学校!$E$6&lt;A17,"",学校!$C$6)</f>
        <v/>
      </c>
      <c r="M17" s="35" t="str">
        <f>IF(学校!$E$6&lt;A17,"",学校!$D$6)</f>
        <v/>
      </c>
    </row>
    <row r="18" spans="1:13" s="3" customFormat="1" ht="19.5" customHeight="1">
      <c r="A18" s="4">
        <v>14</v>
      </c>
      <c r="B18" s="33" t="str">
        <f>IF(学校!$E$6&lt;A18,"","男子")</f>
        <v/>
      </c>
      <c r="C18" s="33"/>
      <c r="D18" s="34"/>
      <c r="E18" s="34"/>
      <c r="F18" s="34"/>
      <c r="G18" s="34"/>
      <c r="H18" s="34"/>
      <c r="I18" s="34"/>
      <c r="J18" s="44"/>
      <c r="K18" s="34" t="str">
        <f>IF(学校!$E$6&lt;A18,"",学校!$B$6)</f>
        <v/>
      </c>
      <c r="L18" s="34" t="str">
        <f>IF(学校!$E$6&lt;A18,"",学校!$C$6)</f>
        <v/>
      </c>
      <c r="M18" s="35" t="str">
        <f>IF(学校!$E$6&lt;A18,"",学校!$D$6)</f>
        <v/>
      </c>
    </row>
    <row r="19" spans="1:13" s="3" customFormat="1" ht="19.5" customHeight="1" thickBot="1">
      <c r="A19" s="5">
        <v>15</v>
      </c>
      <c r="B19" s="36" t="str">
        <f>IF(学校!$E$6&lt;A19,"","男子")</f>
        <v/>
      </c>
      <c r="C19" s="36"/>
      <c r="D19" s="37"/>
      <c r="E19" s="37"/>
      <c r="F19" s="37"/>
      <c r="G19" s="37"/>
      <c r="H19" s="37"/>
      <c r="I19" s="37"/>
      <c r="J19" s="45"/>
      <c r="K19" s="37" t="str">
        <f>IF(学校!$E$6&lt;A19,"",学校!$B$6)</f>
        <v/>
      </c>
      <c r="L19" s="37" t="str">
        <f>IF(学校!$E$6&lt;A19,"",学校!$C$6)</f>
        <v/>
      </c>
      <c r="M19" s="38" t="str">
        <f>IF(学校!$E$6&lt;A19,"",学校!$D$6)</f>
        <v/>
      </c>
    </row>
    <row r="20" spans="1:13" s="3" customFormat="1" ht="19.5" customHeight="1">
      <c r="A20" s="4">
        <v>16</v>
      </c>
      <c r="B20" s="31" t="str">
        <f>IF(学校!$E$6&lt;A20,"","男子")</f>
        <v/>
      </c>
      <c r="C20" s="33"/>
      <c r="D20" s="34"/>
      <c r="E20" s="34"/>
      <c r="F20" s="34"/>
      <c r="G20" s="34"/>
      <c r="H20" s="34"/>
      <c r="I20" s="34"/>
      <c r="J20" s="44"/>
      <c r="K20" s="30" t="str">
        <f>IF(学校!$E$6&lt;A20,"",学校!$B$6)</f>
        <v/>
      </c>
      <c r="L20" s="30" t="str">
        <f>IF(学校!$E$6&lt;A20,"",学校!$C$6)</f>
        <v/>
      </c>
      <c r="M20" s="32" t="str">
        <f>IF(学校!$E$6&lt;A20,"",学校!$D$6)</f>
        <v/>
      </c>
    </row>
    <row r="21" spans="1:13" s="3" customFormat="1" ht="19.5" customHeight="1">
      <c r="A21" s="4">
        <v>17</v>
      </c>
      <c r="B21" s="33" t="str">
        <f>IF(学校!$E$6&lt;A21,"","男子")</f>
        <v/>
      </c>
      <c r="C21" s="33"/>
      <c r="D21" s="34"/>
      <c r="E21" s="34"/>
      <c r="F21" s="34"/>
      <c r="G21" s="34"/>
      <c r="H21" s="34"/>
      <c r="I21" s="34"/>
      <c r="J21" s="44"/>
      <c r="K21" s="34" t="str">
        <f>IF(学校!$E$6&lt;A21,"",学校!$B$6)</f>
        <v/>
      </c>
      <c r="L21" s="34" t="str">
        <f>IF(学校!$E$6&lt;A21,"",学校!$C$6)</f>
        <v/>
      </c>
      <c r="M21" s="35" t="str">
        <f>IF(学校!$E$6&lt;A21,"",学校!$D$6)</f>
        <v/>
      </c>
    </row>
    <row r="22" spans="1:13" s="3" customFormat="1" ht="19.5" customHeight="1">
      <c r="A22" s="4">
        <v>18</v>
      </c>
      <c r="B22" s="33" t="str">
        <f>IF(学校!$E$6&lt;A22,"","男子")</f>
        <v/>
      </c>
      <c r="C22" s="33"/>
      <c r="D22" s="34"/>
      <c r="E22" s="34"/>
      <c r="F22" s="34"/>
      <c r="G22" s="34"/>
      <c r="H22" s="34"/>
      <c r="I22" s="34"/>
      <c r="J22" s="44"/>
      <c r="K22" s="34" t="str">
        <f>IF(学校!$E$6&lt;A22,"",学校!$B$6)</f>
        <v/>
      </c>
      <c r="L22" s="34" t="str">
        <f>IF(学校!$E$6&lt;A22,"",学校!$C$6)</f>
        <v/>
      </c>
      <c r="M22" s="35" t="str">
        <f>IF(学校!$E$6&lt;A22,"",学校!$D$6)</f>
        <v/>
      </c>
    </row>
    <row r="23" spans="1:13" s="3" customFormat="1" ht="19.5" customHeight="1">
      <c r="A23" s="4">
        <v>19</v>
      </c>
      <c r="B23" s="33" t="str">
        <f>IF(学校!$E$6&lt;A23,"","男子")</f>
        <v/>
      </c>
      <c r="C23" s="33"/>
      <c r="D23" s="34"/>
      <c r="E23" s="34"/>
      <c r="F23" s="34"/>
      <c r="G23" s="34"/>
      <c r="H23" s="34"/>
      <c r="I23" s="34"/>
      <c r="J23" s="44"/>
      <c r="K23" s="34" t="str">
        <f>IF(学校!$E$6&lt;A23,"",学校!$B$6)</f>
        <v/>
      </c>
      <c r="L23" s="34" t="str">
        <f>IF(学校!$E$6&lt;A23,"",学校!$C$6)</f>
        <v/>
      </c>
      <c r="M23" s="35" t="str">
        <f>IF(学校!$E$6&lt;A23,"",学校!$D$6)</f>
        <v/>
      </c>
    </row>
    <row r="24" spans="1:13" s="3" customFormat="1" ht="19.5" customHeight="1" thickBot="1">
      <c r="A24" s="5">
        <v>20</v>
      </c>
      <c r="B24" s="36" t="str">
        <f>IF(学校!$E$6&lt;A24,"","男子")</f>
        <v/>
      </c>
      <c r="C24" s="36"/>
      <c r="D24" s="37"/>
      <c r="E24" s="37"/>
      <c r="F24" s="37"/>
      <c r="G24" s="37"/>
      <c r="H24" s="37"/>
      <c r="I24" s="37"/>
      <c r="J24" s="45"/>
      <c r="K24" s="37" t="str">
        <f>IF(学校!$E$6&lt;A24,"",学校!$B$6)</f>
        <v/>
      </c>
      <c r="L24" s="37" t="str">
        <f>IF(学校!$E$6&lt;A24,"",学校!$C$6)</f>
        <v/>
      </c>
      <c r="M24" s="38" t="str">
        <f>IF(学校!$E$6&lt;A24,"",学校!$D$6)</f>
        <v/>
      </c>
    </row>
    <row r="25" spans="1:13" s="3" customFormat="1" ht="19.5" customHeight="1">
      <c r="A25" s="4">
        <v>21</v>
      </c>
      <c r="B25" s="31" t="str">
        <f>IF(学校!$E$6&lt;A25,"","男子")</f>
        <v/>
      </c>
      <c r="C25" s="33"/>
      <c r="D25" s="34"/>
      <c r="E25" s="34"/>
      <c r="F25" s="34"/>
      <c r="G25" s="34"/>
      <c r="H25" s="34"/>
      <c r="I25" s="34"/>
      <c r="J25" s="44"/>
      <c r="K25" s="30" t="str">
        <f>IF(学校!$E$6&lt;A25,"",学校!$B$6)</f>
        <v/>
      </c>
      <c r="L25" s="30" t="str">
        <f>IF(学校!$E$6&lt;A25,"",学校!$C$6)</f>
        <v/>
      </c>
      <c r="M25" s="32" t="str">
        <f>IF(学校!$E$6&lt;A25,"",学校!$D$6)</f>
        <v/>
      </c>
    </row>
    <row r="26" spans="1:13" s="3" customFormat="1" ht="19.5" customHeight="1">
      <c r="A26" s="4">
        <v>22</v>
      </c>
      <c r="B26" s="33" t="str">
        <f>IF(学校!$E$6&lt;A26,"","男子")</f>
        <v/>
      </c>
      <c r="C26" s="33"/>
      <c r="D26" s="34"/>
      <c r="E26" s="34"/>
      <c r="F26" s="34"/>
      <c r="G26" s="34"/>
      <c r="H26" s="34"/>
      <c r="I26" s="34"/>
      <c r="J26" s="44"/>
      <c r="K26" s="34" t="str">
        <f>IF(学校!$E$6&lt;A26,"",学校!$B$6)</f>
        <v/>
      </c>
      <c r="L26" s="34" t="str">
        <f>IF(学校!$E$6&lt;A26,"",学校!$C$6)</f>
        <v/>
      </c>
      <c r="M26" s="35" t="str">
        <f>IF(学校!$E$6&lt;A26,"",学校!$D$6)</f>
        <v/>
      </c>
    </row>
    <row r="27" spans="1:13" s="3" customFormat="1" ht="19.5" customHeight="1">
      <c r="A27" s="4">
        <v>23</v>
      </c>
      <c r="B27" s="33" t="str">
        <f>IF(学校!$E$6&lt;A27,"","男子")</f>
        <v/>
      </c>
      <c r="C27" s="33"/>
      <c r="D27" s="34"/>
      <c r="E27" s="34"/>
      <c r="F27" s="34"/>
      <c r="G27" s="34"/>
      <c r="H27" s="34"/>
      <c r="I27" s="34"/>
      <c r="J27" s="44"/>
      <c r="K27" s="34" t="str">
        <f>IF(学校!$E$6&lt;A27,"",学校!$B$6)</f>
        <v/>
      </c>
      <c r="L27" s="34" t="str">
        <f>IF(学校!$E$6&lt;A27,"",学校!$C$6)</f>
        <v/>
      </c>
      <c r="M27" s="35" t="str">
        <f>IF(学校!$E$6&lt;A27,"",学校!$D$6)</f>
        <v/>
      </c>
    </row>
    <row r="28" spans="1:13" s="3" customFormat="1" ht="19.5" customHeight="1">
      <c r="A28" s="4">
        <v>24</v>
      </c>
      <c r="B28" s="33" t="str">
        <f>IF(学校!$E$6&lt;A28,"","男子")</f>
        <v/>
      </c>
      <c r="C28" s="33"/>
      <c r="D28" s="34"/>
      <c r="E28" s="34"/>
      <c r="F28" s="34"/>
      <c r="G28" s="34"/>
      <c r="H28" s="34"/>
      <c r="I28" s="34"/>
      <c r="J28" s="44"/>
      <c r="K28" s="34" t="str">
        <f>IF(学校!$E$6&lt;A28,"",学校!$B$6)</f>
        <v/>
      </c>
      <c r="L28" s="34" t="str">
        <f>IF(学校!$E$6&lt;A28,"",学校!$C$6)</f>
        <v/>
      </c>
      <c r="M28" s="35" t="str">
        <f>IF(学校!$E$6&lt;A28,"",学校!$D$6)</f>
        <v/>
      </c>
    </row>
    <row r="29" spans="1:13" s="3" customFormat="1" ht="19.5" customHeight="1" thickBot="1">
      <c r="A29" s="5">
        <v>25</v>
      </c>
      <c r="B29" s="36" t="str">
        <f>IF(学校!$E$6&lt;A29,"","男子")</f>
        <v/>
      </c>
      <c r="C29" s="36"/>
      <c r="D29" s="37"/>
      <c r="E29" s="37"/>
      <c r="F29" s="37"/>
      <c r="G29" s="37"/>
      <c r="H29" s="37"/>
      <c r="I29" s="37"/>
      <c r="J29" s="45"/>
      <c r="K29" s="37" t="str">
        <f>IF(学校!$E$6&lt;A29,"",学校!$B$6)</f>
        <v/>
      </c>
      <c r="L29" s="37" t="str">
        <f>IF(学校!$E$6&lt;A29,"",学校!$C$6)</f>
        <v/>
      </c>
      <c r="M29" s="38" t="str">
        <f>IF(学校!$E$6&lt;A29,"",学校!$D$6)</f>
        <v/>
      </c>
    </row>
    <row r="30" spans="1:13">
      <c r="A30" s="7"/>
    </row>
    <row r="31" spans="1:13">
      <c r="A31" s="7"/>
    </row>
    <row r="32" spans="1:13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  <row r="40" spans="1:1">
      <c r="A40" s="7"/>
    </row>
    <row r="41" spans="1:1">
      <c r="A41" s="7"/>
    </row>
    <row r="42" spans="1:1">
      <c r="A42" s="7"/>
    </row>
    <row r="43" spans="1:1">
      <c r="A43" s="7"/>
    </row>
    <row r="44" spans="1:1">
      <c r="A44" s="7"/>
    </row>
    <row r="45" spans="1:1">
      <c r="A45" s="7"/>
    </row>
    <row r="46" spans="1:1">
      <c r="A46" s="7"/>
    </row>
    <row r="47" spans="1:1">
      <c r="A47" s="7"/>
    </row>
    <row r="48" spans="1:1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  <row r="329" spans="1:1">
      <c r="A329" s="7"/>
    </row>
    <row r="330" spans="1:1">
      <c r="A330" s="7"/>
    </row>
    <row r="331" spans="1:1">
      <c r="A331" s="7"/>
    </row>
    <row r="332" spans="1:1">
      <c r="A332" s="7"/>
    </row>
    <row r="333" spans="1:1">
      <c r="A333" s="7"/>
    </row>
    <row r="334" spans="1:1">
      <c r="A334" s="7"/>
    </row>
    <row r="335" spans="1:1">
      <c r="A335" s="7"/>
    </row>
    <row r="336" spans="1:1">
      <c r="A336" s="7"/>
    </row>
    <row r="337" spans="1:1">
      <c r="A337" s="7"/>
    </row>
    <row r="338" spans="1:1">
      <c r="A338" s="7"/>
    </row>
    <row r="339" spans="1:1">
      <c r="A339" s="7"/>
    </row>
    <row r="340" spans="1:1">
      <c r="A340" s="7"/>
    </row>
    <row r="341" spans="1:1">
      <c r="A341" s="7"/>
    </row>
    <row r="342" spans="1:1">
      <c r="A342" s="7"/>
    </row>
    <row r="343" spans="1:1">
      <c r="A343" s="7"/>
    </row>
    <row r="344" spans="1:1">
      <c r="A344" s="7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7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7"/>
    </row>
    <row r="371" spans="1:1">
      <c r="A371" s="7"/>
    </row>
    <row r="372" spans="1:1">
      <c r="A372" s="7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</sheetData>
  <sheetProtection password="8417" sheet="1"/>
  <protectedRanges>
    <protectedRange sqref="C5:J29" name="範囲1"/>
  </protectedRanges>
  <mergeCells count="11">
    <mergeCell ref="L3:L4"/>
    <mergeCell ref="M3:M4"/>
    <mergeCell ref="F3:G3"/>
    <mergeCell ref="H3:H4"/>
    <mergeCell ref="I3:I4"/>
    <mergeCell ref="J3:J4"/>
    <mergeCell ref="A3:A4"/>
    <mergeCell ref="B3:B4"/>
    <mergeCell ref="C3:C4"/>
    <mergeCell ref="D3:E3"/>
    <mergeCell ref="K3:K4"/>
  </mergeCells>
  <phoneticPr fontId="2"/>
  <dataValidations count="3">
    <dataValidation type="date" imeMode="off" allowBlank="1" showInputMessage="1" showErrorMessage="1" error="yyyy/m/dで入力をお願いします" sqref="I5:I29" xr:uid="{00000000-0002-0000-0100-000000000000}">
      <formula1>1</formula1>
      <formula2>73051</formula2>
    </dataValidation>
    <dataValidation imeMode="off" allowBlank="1" showInputMessage="1" showErrorMessage="1" sqref="H5:H29" xr:uid="{00000000-0002-0000-0100-000001000000}"/>
    <dataValidation imeMode="halfKatakana" allowBlank="1" showInputMessage="1" showErrorMessage="1" sqref="F5:G29" xr:uid="{00000000-0002-0000-0100-000002000000}"/>
  </dataValidations>
  <printOptions horizontalCentered="1"/>
  <pageMargins left="0.39370078740157483" right="0.39370078740157483" top="0.39370078740157483" bottom="0.39370078740157483" header="0.47244094488188981" footer="0.19685039370078741"/>
  <pageSetup paperSize="9" orientation="landscape" horizontalDpi="300" verticalDpi="300" r:id="rId1"/>
  <headerFooter alignWithMargins="0">
    <oddFooter xml:space="preserve">&amp;C- &amp;P -
</oddFooter>
  </headerFooter>
  <cellWatches>
    <cellWatch r="J8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Normal="100" workbookViewId="0"/>
  </sheetViews>
  <sheetFormatPr defaultRowHeight="13.5"/>
  <cols>
    <col min="1" max="1" width="5" customWidth="1"/>
    <col min="2" max="2" width="5.375" customWidth="1"/>
    <col min="4" max="7" width="7.25" customWidth="1"/>
    <col min="8" max="8" width="3.625" customWidth="1"/>
    <col min="9" max="9" width="13.125" customWidth="1"/>
    <col min="10" max="10" width="35.125" customWidth="1"/>
    <col min="11" max="11" width="7.875" customWidth="1"/>
    <col min="12" max="12" width="12.5" customWidth="1"/>
    <col min="13" max="13" width="14.5" customWidth="1"/>
  </cols>
  <sheetData>
    <row r="1" spans="1:14" ht="18.75">
      <c r="A1" s="1"/>
      <c r="I1" s="1" t="s">
        <v>14</v>
      </c>
    </row>
    <row r="2" spans="1:14" ht="14.25" thickBot="1"/>
    <row r="3" spans="1:14" ht="18" customHeight="1" thickBot="1">
      <c r="A3" s="110" t="s">
        <v>15</v>
      </c>
      <c r="B3" s="112" t="s">
        <v>16</v>
      </c>
      <c r="C3" s="112" t="s">
        <v>17</v>
      </c>
      <c r="D3" s="114" t="s">
        <v>18</v>
      </c>
      <c r="E3" s="115"/>
      <c r="F3" s="114" t="s">
        <v>4</v>
      </c>
      <c r="G3" s="115"/>
      <c r="H3" s="118" t="s">
        <v>104</v>
      </c>
      <c r="I3" s="119" t="s">
        <v>19</v>
      </c>
      <c r="J3" s="112" t="s">
        <v>20</v>
      </c>
      <c r="K3" s="112" t="s">
        <v>21</v>
      </c>
      <c r="L3" s="112" t="s">
        <v>22</v>
      </c>
      <c r="M3" s="116" t="s">
        <v>23</v>
      </c>
    </row>
    <row r="4" spans="1:14" ht="18" customHeight="1" thickBot="1">
      <c r="A4" s="111"/>
      <c r="B4" s="113"/>
      <c r="C4" s="113"/>
      <c r="D4" s="49" t="s">
        <v>102</v>
      </c>
      <c r="E4" s="49" t="s">
        <v>103</v>
      </c>
      <c r="F4" s="49" t="s">
        <v>102</v>
      </c>
      <c r="G4" s="49" t="s">
        <v>103</v>
      </c>
      <c r="H4" s="113"/>
      <c r="I4" s="120"/>
      <c r="J4" s="113"/>
      <c r="K4" s="113"/>
      <c r="L4" s="113"/>
      <c r="M4" s="117"/>
    </row>
    <row r="5" spans="1:14" s="3" customFormat="1" ht="19.5" customHeight="1">
      <c r="A5" s="50">
        <v>1</v>
      </c>
      <c r="B5" s="51" t="str">
        <f>IF(学校!$F$6&lt;A5,"","女子")</f>
        <v/>
      </c>
      <c r="C5" s="51"/>
      <c r="D5" s="52"/>
      <c r="E5" s="52"/>
      <c r="F5" s="52"/>
      <c r="G5" s="52"/>
      <c r="H5" s="52"/>
      <c r="I5" s="53"/>
      <c r="J5" s="54"/>
      <c r="K5" s="52" t="str">
        <f>IF(学校!$F$6&lt;A5,"",学校!$B$6)</f>
        <v/>
      </c>
      <c r="L5" s="52" t="str">
        <f>IF(学校!$F$6&lt;A5,"",学校!$C$6)</f>
        <v/>
      </c>
      <c r="M5" s="55" t="str">
        <f>IF(学校!$F$6&lt;A5,"",学校!$D$6)</f>
        <v/>
      </c>
      <c r="N5" s="8"/>
    </row>
    <row r="6" spans="1:14" s="3" customFormat="1" ht="19.5" customHeight="1">
      <c r="A6" s="56">
        <v>2</v>
      </c>
      <c r="B6" s="57" t="str">
        <f>IF(学校!$F$6&lt;A6,"","女子")</f>
        <v/>
      </c>
      <c r="C6" s="57"/>
      <c r="D6" s="58"/>
      <c r="E6" s="58"/>
      <c r="F6" s="58"/>
      <c r="G6" s="58"/>
      <c r="H6" s="58"/>
      <c r="I6" s="58"/>
      <c r="J6" s="59"/>
      <c r="K6" s="58" t="str">
        <f>IF(学校!$F$6&lt;A6,"",学校!$B$6)</f>
        <v/>
      </c>
      <c r="L6" s="58" t="str">
        <f>IF(学校!$F$6&lt;A6,"",学校!$C$6)</f>
        <v/>
      </c>
      <c r="M6" s="60" t="str">
        <f>IF(学校!$F$6&lt;A6,"",学校!$D$6)</f>
        <v/>
      </c>
      <c r="N6" s="8"/>
    </row>
    <row r="7" spans="1:14" s="3" customFormat="1" ht="19.5" customHeight="1">
      <c r="A7" s="61">
        <v>3</v>
      </c>
      <c r="B7" s="57" t="str">
        <f>IF(学校!$F$6&lt;A7,"","女子")</f>
        <v/>
      </c>
      <c r="C7" s="57"/>
      <c r="D7" s="58"/>
      <c r="E7" s="58"/>
      <c r="F7" s="58"/>
      <c r="G7" s="58"/>
      <c r="H7" s="58"/>
      <c r="I7" s="58"/>
      <c r="J7" s="59"/>
      <c r="K7" s="58" t="str">
        <f>IF(学校!$F$6&lt;A7,"",学校!$B$6)</f>
        <v/>
      </c>
      <c r="L7" s="58" t="str">
        <f>IF(学校!$F$6&lt;A7,"",学校!$C$6)</f>
        <v/>
      </c>
      <c r="M7" s="60" t="str">
        <f>IF(学校!$F$6&lt;A7,"",学校!$D$6)</f>
        <v/>
      </c>
      <c r="N7" s="8"/>
    </row>
    <row r="8" spans="1:14" s="3" customFormat="1" ht="19.5" customHeight="1">
      <c r="A8" s="56">
        <v>4</v>
      </c>
      <c r="B8" s="57" t="str">
        <f>IF(学校!$F$6&lt;A8,"","女子")</f>
        <v/>
      </c>
      <c r="C8" s="57"/>
      <c r="D8" s="58"/>
      <c r="E8" s="58"/>
      <c r="F8" s="58"/>
      <c r="G8" s="58"/>
      <c r="H8" s="58"/>
      <c r="I8" s="58"/>
      <c r="J8" s="59"/>
      <c r="K8" s="58" t="str">
        <f>IF(学校!$F$6&lt;A8,"",学校!$B$6)</f>
        <v/>
      </c>
      <c r="L8" s="58" t="str">
        <f>IF(学校!$F$6&lt;A8,"",学校!$C$6)</f>
        <v/>
      </c>
      <c r="M8" s="60" t="str">
        <f>IF(学校!$F$6&lt;A8,"",学校!$D$6)</f>
        <v/>
      </c>
      <c r="N8" s="8"/>
    </row>
    <row r="9" spans="1:14" s="3" customFormat="1" ht="19.5" customHeight="1" thickBot="1">
      <c r="A9" s="62">
        <v>5</v>
      </c>
      <c r="B9" s="63" t="str">
        <f>IF(学校!$F$6&lt;A9,"","女子")</f>
        <v/>
      </c>
      <c r="C9" s="63"/>
      <c r="D9" s="64"/>
      <c r="E9" s="64"/>
      <c r="F9" s="64"/>
      <c r="G9" s="64"/>
      <c r="H9" s="64"/>
      <c r="I9" s="64"/>
      <c r="J9" s="65"/>
      <c r="K9" s="64" t="str">
        <f>IF(学校!$F$6&lt;A9,"",学校!$B$6)</f>
        <v/>
      </c>
      <c r="L9" s="64" t="str">
        <f>IF(学校!$F$6&lt;A9,"",学校!$C$6)</f>
        <v/>
      </c>
      <c r="M9" s="66" t="str">
        <f>IF(学校!$F$6&lt;A9,"",学校!$D$6)</f>
        <v/>
      </c>
      <c r="N9" s="8"/>
    </row>
    <row r="10" spans="1:14" s="3" customFormat="1" ht="19.5" customHeight="1">
      <c r="A10" s="67">
        <v>6</v>
      </c>
      <c r="B10" s="51" t="str">
        <f>IF(学校!$F$6&lt;A10,"","女子")</f>
        <v/>
      </c>
      <c r="C10" s="68"/>
      <c r="D10" s="69"/>
      <c r="E10" s="69"/>
      <c r="F10" s="69"/>
      <c r="G10" s="69"/>
      <c r="H10" s="69"/>
      <c r="I10" s="69"/>
      <c r="J10" s="70"/>
      <c r="K10" s="52" t="str">
        <f>IF(学校!$F$6&lt;A10,"",学校!$B$6)</f>
        <v/>
      </c>
      <c r="L10" s="52" t="str">
        <f>IF(学校!$F$6&lt;A10,"",学校!$C$6)</f>
        <v/>
      </c>
      <c r="M10" s="55" t="str">
        <f>IF(学校!$F$6&lt;A10,"",学校!$D$6)</f>
        <v/>
      </c>
      <c r="N10" s="8"/>
    </row>
    <row r="11" spans="1:14" s="3" customFormat="1" ht="19.5" customHeight="1">
      <c r="A11" s="61">
        <v>7</v>
      </c>
      <c r="B11" s="57" t="str">
        <f>IF(学校!$F$6&lt;A11,"","女子")</f>
        <v/>
      </c>
      <c r="C11" s="57"/>
      <c r="D11" s="58"/>
      <c r="E11" s="58"/>
      <c r="F11" s="58"/>
      <c r="G11" s="58"/>
      <c r="H11" s="58"/>
      <c r="I11" s="58"/>
      <c r="J11" s="59"/>
      <c r="K11" s="58" t="str">
        <f>IF(学校!$F$6&lt;A11,"",学校!$B$6)</f>
        <v/>
      </c>
      <c r="L11" s="58" t="str">
        <f>IF(学校!$F$6&lt;A11,"",学校!$C$6)</f>
        <v/>
      </c>
      <c r="M11" s="60" t="str">
        <f>IF(学校!$F$6&lt;A11,"",学校!$D$6)</f>
        <v/>
      </c>
      <c r="N11" s="8"/>
    </row>
    <row r="12" spans="1:14" s="3" customFormat="1" ht="19.5" customHeight="1">
      <c r="A12" s="56">
        <v>8</v>
      </c>
      <c r="B12" s="57" t="str">
        <f>IF(学校!$F$6&lt;A12,"","女子")</f>
        <v/>
      </c>
      <c r="C12" s="57"/>
      <c r="D12" s="58"/>
      <c r="E12" s="58"/>
      <c r="F12" s="58"/>
      <c r="G12" s="58"/>
      <c r="H12" s="58"/>
      <c r="I12" s="58"/>
      <c r="J12" s="59"/>
      <c r="K12" s="58" t="str">
        <f>IF(学校!$F$6&lt;A12,"",学校!$B$6)</f>
        <v/>
      </c>
      <c r="L12" s="58" t="str">
        <f>IF(学校!$F$6&lt;A12,"",学校!$C$6)</f>
        <v/>
      </c>
      <c r="M12" s="60" t="str">
        <f>IF(学校!$F$6&lt;A12,"",学校!$D$6)</f>
        <v/>
      </c>
      <c r="N12" s="8"/>
    </row>
    <row r="13" spans="1:14" s="3" customFormat="1" ht="19.5" customHeight="1">
      <c r="A13" s="61">
        <v>9</v>
      </c>
      <c r="B13" s="57" t="str">
        <f>IF(学校!$F$6&lt;A13,"","女子")</f>
        <v/>
      </c>
      <c r="C13" s="57"/>
      <c r="D13" s="58"/>
      <c r="E13" s="58"/>
      <c r="F13" s="58"/>
      <c r="G13" s="58"/>
      <c r="H13" s="58"/>
      <c r="I13" s="58"/>
      <c r="J13" s="59"/>
      <c r="K13" s="58" t="str">
        <f>IF(学校!$F$6&lt;A13,"",学校!$B$6)</f>
        <v/>
      </c>
      <c r="L13" s="58" t="str">
        <f>IF(学校!$F$6&lt;A13,"",学校!$C$6)</f>
        <v/>
      </c>
      <c r="M13" s="60" t="str">
        <f>IF(学校!$F$6&lt;A13,"",学校!$D$6)</f>
        <v/>
      </c>
      <c r="N13" s="8"/>
    </row>
    <row r="14" spans="1:14" s="3" customFormat="1" ht="19.5" customHeight="1" thickBot="1">
      <c r="A14" s="62">
        <v>10</v>
      </c>
      <c r="B14" s="63" t="str">
        <f>IF(学校!$F$6&lt;A14,"","女子")</f>
        <v/>
      </c>
      <c r="C14" s="63"/>
      <c r="D14" s="64"/>
      <c r="E14" s="64"/>
      <c r="F14" s="64"/>
      <c r="G14" s="64"/>
      <c r="H14" s="64"/>
      <c r="I14" s="64"/>
      <c r="J14" s="65"/>
      <c r="K14" s="64" t="str">
        <f>IF(学校!$F$6&lt;A14,"",学校!$B$6)</f>
        <v/>
      </c>
      <c r="L14" s="64" t="str">
        <f>IF(学校!$F$6&lt;A14,"",学校!$C$6)</f>
        <v/>
      </c>
      <c r="M14" s="66" t="str">
        <f>IF(学校!$F$6&lt;A14,"",学校!$D$6)</f>
        <v/>
      </c>
      <c r="N14" s="8"/>
    </row>
    <row r="15" spans="1:14" s="3" customFormat="1" ht="19.5" customHeight="1">
      <c r="A15" s="61">
        <v>11</v>
      </c>
      <c r="B15" s="51" t="str">
        <f>IF(学校!$F$6&lt;A15,"","女子")</f>
        <v/>
      </c>
      <c r="C15" s="57"/>
      <c r="D15" s="58"/>
      <c r="E15" s="58"/>
      <c r="F15" s="58"/>
      <c r="G15" s="58"/>
      <c r="H15" s="58"/>
      <c r="I15" s="58"/>
      <c r="J15" s="59"/>
      <c r="K15" s="52" t="str">
        <f>IF(学校!$F$6&lt;A15,"",学校!$B$6)</f>
        <v/>
      </c>
      <c r="L15" s="52" t="str">
        <f>IF(学校!$F$6&lt;A15,"",学校!$C$6)</f>
        <v/>
      </c>
      <c r="M15" s="55" t="str">
        <f>IF(学校!$F$6&lt;A15,"",学校!$D$6)</f>
        <v/>
      </c>
      <c r="N15" s="8"/>
    </row>
    <row r="16" spans="1:14" s="3" customFormat="1" ht="19.5" customHeight="1">
      <c r="A16" s="56">
        <v>12</v>
      </c>
      <c r="B16" s="57" t="str">
        <f>IF(学校!$F$6&lt;A16,"","女子")</f>
        <v/>
      </c>
      <c r="C16" s="57"/>
      <c r="D16" s="58"/>
      <c r="E16" s="58"/>
      <c r="F16" s="58"/>
      <c r="G16" s="58"/>
      <c r="H16" s="58"/>
      <c r="I16" s="58"/>
      <c r="J16" s="59"/>
      <c r="K16" s="58" t="str">
        <f>IF(学校!$F$6&lt;A16,"",学校!$B$6)</f>
        <v/>
      </c>
      <c r="L16" s="58" t="str">
        <f>IF(学校!$F$6&lt;A16,"",学校!$C$6)</f>
        <v/>
      </c>
      <c r="M16" s="60" t="str">
        <f>IF(学校!$F$6&lt;A16,"",学校!$D$6)</f>
        <v/>
      </c>
      <c r="N16" s="8"/>
    </row>
    <row r="17" spans="1:14" s="3" customFormat="1" ht="19.5" customHeight="1">
      <c r="A17" s="61">
        <v>13</v>
      </c>
      <c r="B17" s="57" t="str">
        <f>IF(学校!$F$6&lt;A17,"","女子")</f>
        <v/>
      </c>
      <c r="C17" s="57"/>
      <c r="D17" s="58"/>
      <c r="E17" s="58"/>
      <c r="F17" s="58"/>
      <c r="G17" s="58"/>
      <c r="H17" s="58"/>
      <c r="I17" s="58"/>
      <c r="J17" s="59"/>
      <c r="K17" s="58" t="str">
        <f>IF(学校!$F$6&lt;A17,"",学校!$B$6)</f>
        <v/>
      </c>
      <c r="L17" s="58" t="str">
        <f>IF(学校!$F$6&lt;A17,"",学校!$C$6)</f>
        <v/>
      </c>
      <c r="M17" s="60" t="str">
        <f>IF(学校!$F$6&lt;A17,"",学校!$D$6)</f>
        <v/>
      </c>
      <c r="N17" s="8"/>
    </row>
    <row r="18" spans="1:14" s="3" customFormat="1" ht="19.5" customHeight="1">
      <c r="A18" s="56">
        <v>14</v>
      </c>
      <c r="B18" s="57" t="str">
        <f>IF(学校!$F$6&lt;A18,"","女子")</f>
        <v/>
      </c>
      <c r="C18" s="57"/>
      <c r="D18" s="58"/>
      <c r="E18" s="58"/>
      <c r="F18" s="58"/>
      <c r="G18" s="58"/>
      <c r="H18" s="58"/>
      <c r="I18" s="58"/>
      <c r="J18" s="59"/>
      <c r="K18" s="58" t="str">
        <f>IF(学校!$F$6&lt;A18,"",学校!$B$6)</f>
        <v/>
      </c>
      <c r="L18" s="58" t="str">
        <f>IF(学校!$F$6&lt;A18,"",学校!$C$6)</f>
        <v/>
      </c>
      <c r="M18" s="60" t="str">
        <f>IF(学校!$F$6&lt;A18,"",学校!$D$6)</f>
        <v/>
      </c>
      <c r="N18" s="8"/>
    </row>
    <row r="19" spans="1:14" s="3" customFormat="1" ht="19.5" customHeight="1" thickBot="1">
      <c r="A19" s="62">
        <v>15</v>
      </c>
      <c r="B19" s="63" t="str">
        <f>IF(学校!$F$6&lt;A19,"","女子")</f>
        <v/>
      </c>
      <c r="C19" s="63"/>
      <c r="D19" s="64"/>
      <c r="E19" s="64"/>
      <c r="F19" s="64"/>
      <c r="G19" s="64"/>
      <c r="H19" s="64"/>
      <c r="I19" s="64"/>
      <c r="J19" s="65"/>
      <c r="K19" s="64" t="str">
        <f>IF(学校!$F$6&lt;A19,"",学校!$B$6)</f>
        <v/>
      </c>
      <c r="L19" s="64" t="str">
        <f>IF(学校!$F$6&lt;A19,"",学校!$C$6)</f>
        <v/>
      </c>
      <c r="M19" s="66" t="str">
        <f>IF(学校!$F$6&lt;A19,"",学校!$D$6)</f>
        <v/>
      </c>
      <c r="N19" s="8"/>
    </row>
    <row r="20" spans="1:14" s="3" customFormat="1" ht="19.5" customHeight="1">
      <c r="A20" s="56">
        <v>16</v>
      </c>
      <c r="B20" s="51" t="str">
        <f>IF(学校!$F$6&lt;A20,"","女子")</f>
        <v/>
      </c>
      <c r="C20" s="57"/>
      <c r="D20" s="58"/>
      <c r="E20" s="58"/>
      <c r="F20" s="58"/>
      <c r="G20" s="58"/>
      <c r="H20" s="58"/>
      <c r="I20" s="58"/>
      <c r="J20" s="59"/>
      <c r="K20" s="52" t="str">
        <f>IF(学校!$F$6&lt;A20,"",学校!$B$6)</f>
        <v/>
      </c>
      <c r="L20" s="52" t="str">
        <f>IF(学校!$F$6&lt;A20,"",学校!$C$6)</f>
        <v/>
      </c>
      <c r="M20" s="55" t="str">
        <f>IF(学校!$F$6&lt;A20,"",学校!$D$6)</f>
        <v/>
      </c>
      <c r="N20" s="8"/>
    </row>
    <row r="21" spans="1:14" s="3" customFormat="1" ht="19.5" customHeight="1">
      <c r="A21" s="61">
        <v>17</v>
      </c>
      <c r="B21" s="57" t="str">
        <f>IF(学校!$F$6&lt;A21,"","女子")</f>
        <v/>
      </c>
      <c r="C21" s="57"/>
      <c r="D21" s="58"/>
      <c r="E21" s="58"/>
      <c r="F21" s="58"/>
      <c r="G21" s="58"/>
      <c r="H21" s="58"/>
      <c r="I21" s="58"/>
      <c r="J21" s="59"/>
      <c r="K21" s="58" t="str">
        <f>IF(学校!$F$6&lt;A21,"",学校!$B$6)</f>
        <v/>
      </c>
      <c r="L21" s="58" t="str">
        <f>IF(学校!$F$6&lt;A21,"",学校!$C$6)</f>
        <v/>
      </c>
      <c r="M21" s="60" t="str">
        <f>IF(学校!$F$6&lt;A21,"",学校!$D$6)</f>
        <v/>
      </c>
      <c r="N21" s="8"/>
    </row>
    <row r="22" spans="1:14" s="3" customFormat="1" ht="19.5" customHeight="1">
      <c r="A22" s="56">
        <v>18</v>
      </c>
      <c r="B22" s="57" t="str">
        <f>IF(学校!$F$6&lt;A22,"","女子")</f>
        <v/>
      </c>
      <c r="C22" s="57"/>
      <c r="D22" s="58"/>
      <c r="E22" s="58"/>
      <c r="F22" s="58"/>
      <c r="G22" s="58"/>
      <c r="H22" s="58"/>
      <c r="I22" s="58"/>
      <c r="J22" s="59"/>
      <c r="K22" s="58" t="str">
        <f>IF(学校!$F$6&lt;A22,"",学校!$B$6)</f>
        <v/>
      </c>
      <c r="L22" s="58" t="str">
        <f>IF(学校!$F$6&lt;A22,"",学校!$C$6)</f>
        <v/>
      </c>
      <c r="M22" s="60" t="str">
        <f>IF(学校!$F$6&lt;A22,"",学校!$D$6)</f>
        <v/>
      </c>
      <c r="N22" s="8"/>
    </row>
    <row r="23" spans="1:14" s="3" customFormat="1" ht="19.5" customHeight="1">
      <c r="A23" s="61">
        <v>19</v>
      </c>
      <c r="B23" s="57" t="str">
        <f>IF(学校!$F$6&lt;A23,"","女子")</f>
        <v/>
      </c>
      <c r="C23" s="57"/>
      <c r="D23" s="58"/>
      <c r="E23" s="58"/>
      <c r="F23" s="58"/>
      <c r="G23" s="58"/>
      <c r="H23" s="58"/>
      <c r="I23" s="58"/>
      <c r="J23" s="59"/>
      <c r="K23" s="58" t="str">
        <f>IF(学校!$F$6&lt;A23,"",学校!$B$6)</f>
        <v/>
      </c>
      <c r="L23" s="58" t="str">
        <f>IF(学校!$F$6&lt;A23,"",学校!$C$6)</f>
        <v/>
      </c>
      <c r="M23" s="60" t="str">
        <f>IF(学校!$F$6&lt;A23,"",学校!$D$6)</f>
        <v/>
      </c>
      <c r="N23" s="8"/>
    </row>
    <row r="24" spans="1:14" s="3" customFormat="1" ht="19.5" customHeight="1" thickBot="1">
      <c r="A24" s="62">
        <v>20</v>
      </c>
      <c r="B24" s="63" t="str">
        <f>IF(学校!$F$6&lt;A24,"","女子")</f>
        <v/>
      </c>
      <c r="C24" s="63"/>
      <c r="D24" s="64"/>
      <c r="E24" s="64"/>
      <c r="F24" s="64"/>
      <c r="G24" s="64"/>
      <c r="H24" s="64"/>
      <c r="I24" s="64"/>
      <c r="J24" s="65"/>
      <c r="K24" s="64" t="str">
        <f>IF(学校!$F$6&lt;A24,"",学校!$B$6)</f>
        <v/>
      </c>
      <c r="L24" s="64" t="str">
        <f>IF(学校!$F$6&lt;A24,"",学校!$C$6)</f>
        <v/>
      </c>
      <c r="M24" s="66" t="str">
        <f>IF(学校!$F$6&lt;A24,"",学校!$D$6)</f>
        <v/>
      </c>
      <c r="N24" s="8"/>
    </row>
    <row r="25" spans="1:14" s="3" customFormat="1" ht="19.5" customHeight="1">
      <c r="A25" s="61">
        <v>21</v>
      </c>
      <c r="B25" s="51" t="str">
        <f>IF(学校!$F$6&lt;A25,"","女子")</f>
        <v/>
      </c>
      <c r="C25" s="57"/>
      <c r="D25" s="58"/>
      <c r="E25" s="58"/>
      <c r="F25" s="58"/>
      <c r="G25" s="58"/>
      <c r="H25" s="58"/>
      <c r="I25" s="58"/>
      <c r="J25" s="59"/>
      <c r="K25" s="52" t="str">
        <f>IF(学校!$F$6&lt;A25,"",学校!$B$6)</f>
        <v/>
      </c>
      <c r="L25" s="52" t="str">
        <f>IF(学校!$F$6&lt;A25,"",学校!$C$6)</f>
        <v/>
      </c>
      <c r="M25" s="55" t="str">
        <f>IF(学校!$F$6&lt;A25,"",学校!$D$6)</f>
        <v/>
      </c>
      <c r="N25" s="8"/>
    </row>
    <row r="26" spans="1:14" s="3" customFormat="1" ht="19.5" customHeight="1">
      <c r="A26" s="56">
        <v>22</v>
      </c>
      <c r="B26" s="57" t="str">
        <f>IF(学校!$F$6&lt;A26,"","女子")</f>
        <v/>
      </c>
      <c r="C26" s="57"/>
      <c r="D26" s="58"/>
      <c r="E26" s="58"/>
      <c r="F26" s="58"/>
      <c r="G26" s="58"/>
      <c r="H26" s="58"/>
      <c r="I26" s="58"/>
      <c r="J26" s="59"/>
      <c r="K26" s="58" t="str">
        <f>IF(学校!$F$6&lt;A26,"",学校!$B$6)</f>
        <v/>
      </c>
      <c r="L26" s="58" t="str">
        <f>IF(学校!$F$6&lt;A26,"",学校!$C$6)</f>
        <v/>
      </c>
      <c r="M26" s="60" t="str">
        <f>IF(学校!$F$6&lt;A26,"",学校!$D$6)</f>
        <v/>
      </c>
      <c r="N26" s="8"/>
    </row>
    <row r="27" spans="1:14" s="3" customFormat="1" ht="19.5" customHeight="1">
      <c r="A27" s="61">
        <v>23</v>
      </c>
      <c r="B27" s="57" t="str">
        <f>IF(学校!$F$6&lt;A27,"","女子")</f>
        <v/>
      </c>
      <c r="C27" s="57"/>
      <c r="D27" s="58"/>
      <c r="E27" s="58"/>
      <c r="F27" s="58"/>
      <c r="G27" s="58"/>
      <c r="H27" s="58"/>
      <c r="I27" s="58"/>
      <c r="J27" s="59"/>
      <c r="K27" s="58" t="str">
        <f>IF(学校!$F$6&lt;A27,"",学校!$B$6)</f>
        <v/>
      </c>
      <c r="L27" s="58" t="str">
        <f>IF(学校!$F$6&lt;A27,"",学校!$C$6)</f>
        <v/>
      </c>
      <c r="M27" s="60" t="str">
        <f>IF(学校!$F$6&lt;A27,"",学校!$D$6)</f>
        <v/>
      </c>
      <c r="N27" s="8"/>
    </row>
    <row r="28" spans="1:14" s="3" customFormat="1" ht="19.5" customHeight="1">
      <c r="A28" s="56">
        <v>24</v>
      </c>
      <c r="B28" s="57" t="str">
        <f>IF(学校!$F$6&lt;A28,"","女子")</f>
        <v/>
      </c>
      <c r="C28" s="57"/>
      <c r="D28" s="58"/>
      <c r="E28" s="58"/>
      <c r="F28" s="58"/>
      <c r="G28" s="58"/>
      <c r="H28" s="58"/>
      <c r="I28" s="58"/>
      <c r="J28" s="59"/>
      <c r="K28" s="58" t="str">
        <f>IF(学校!$F$6&lt;A28,"",学校!$B$6)</f>
        <v/>
      </c>
      <c r="L28" s="58" t="str">
        <f>IF(学校!$F$6&lt;A28,"",学校!$C$6)</f>
        <v/>
      </c>
      <c r="M28" s="60" t="str">
        <f>IF(学校!$F$6&lt;A28,"",学校!$D$6)</f>
        <v/>
      </c>
      <c r="N28" s="8"/>
    </row>
    <row r="29" spans="1:14" s="3" customFormat="1" ht="19.5" customHeight="1" thickBot="1">
      <c r="A29" s="62">
        <v>25</v>
      </c>
      <c r="B29" s="63" t="str">
        <f>IF(学校!$F$6&lt;A29,"","女子")</f>
        <v/>
      </c>
      <c r="C29" s="63"/>
      <c r="D29" s="64"/>
      <c r="E29" s="64"/>
      <c r="F29" s="64"/>
      <c r="G29" s="64"/>
      <c r="H29" s="64"/>
      <c r="I29" s="64"/>
      <c r="J29" s="65"/>
      <c r="K29" s="64" t="str">
        <f>IF(学校!$F$6&lt;A29,"",学校!$B$6)</f>
        <v/>
      </c>
      <c r="L29" s="64" t="str">
        <f>IF(学校!$F$6&lt;A29,"",学校!$C$6)</f>
        <v/>
      </c>
      <c r="M29" s="66" t="str">
        <f>IF(学校!$F$6&lt;A29,"",学校!$D$6)</f>
        <v/>
      </c>
      <c r="N29" s="8"/>
    </row>
  </sheetData>
  <sheetProtection password="8417" sheet="1"/>
  <protectedRanges>
    <protectedRange sqref="C5:J29" name="範囲1"/>
  </protectedRanges>
  <mergeCells count="11">
    <mergeCell ref="L3:L4"/>
    <mergeCell ref="M3:M4"/>
    <mergeCell ref="F3:G3"/>
    <mergeCell ref="H3:H4"/>
    <mergeCell ref="I3:I4"/>
    <mergeCell ref="J3:J4"/>
    <mergeCell ref="A3:A4"/>
    <mergeCell ref="B3:B4"/>
    <mergeCell ref="C3:C4"/>
    <mergeCell ref="D3:E3"/>
    <mergeCell ref="K3:K4"/>
  </mergeCells>
  <phoneticPr fontId="2"/>
  <dataValidations count="3">
    <dataValidation type="date" imeMode="off" allowBlank="1" showInputMessage="1" showErrorMessage="1" error="yyyy/m/dで入力をお願いします" sqref="I5:I29" xr:uid="{00000000-0002-0000-0200-000000000000}">
      <formula1>1</formula1>
      <formula2>73051</formula2>
    </dataValidation>
    <dataValidation imeMode="off" allowBlank="1" showInputMessage="1" showErrorMessage="1" sqref="H5:H29" xr:uid="{00000000-0002-0000-0200-000001000000}"/>
    <dataValidation imeMode="halfKatakana" allowBlank="1" showInputMessage="1" showErrorMessage="1" sqref="F5:G29" xr:uid="{00000000-0002-0000-0200-000002000000}"/>
  </dataValidations>
  <printOptions horizontalCentered="1"/>
  <pageMargins left="0.78740157480314965" right="0.78740157480314965" top="0.6692913385826772" bottom="0.59055118110236227" header="0.47244094488188981" footer="0.19685039370078741"/>
  <pageSetup paperSize="9" scale="97" orientation="landscape" horizontalDpi="300" verticalDpi="300" r:id="rId1"/>
  <headerFooter alignWithMargins="0">
    <oddFooter>&amp;C－　&amp;P　－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zoomScale="75" workbookViewId="0">
      <selection activeCell="A5" sqref="A5"/>
    </sheetView>
  </sheetViews>
  <sheetFormatPr defaultRowHeight="20.25" customHeight="1"/>
  <cols>
    <col min="1" max="14" width="5.625" style="71" customWidth="1"/>
    <col min="15" max="16384" width="9" style="71"/>
  </cols>
  <sheetData>
    <row r="1" spans="1:14" ht="20.25" customHeight="1">
      <c r="A1" s="132" t="str">
        <f ca="1">CONCATENATE(YEAR(TODAY()),"年度 大阪高体連定通制陸上競技部")</f>
        <v>2023年度 大阪高体連定通制陸上競技部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20.2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20.25" customHeight="1">
      <c r="A3" s="131" t="s">
        <v>133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20.2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6" spans="1:14" ht="20.25" customHeight="1">
      <c r="A6" s="74"/>
      <c r="B6" s="127" t="s">
        <v>105</v>
      </c>
      <c r="C6" s="127"/>
      <c r="D6" s="127" t="str">
        <f>IF(学校!B6="","",学校!B6)</f>
        <v/>
      </c>
      <c r="E6" s="127"/>
      <c r="F6" s="127" t="s">
        <v>121</v>
      </c>
      <c r="G6" s="127"/>
      <c r="H6" s="127" t="str">
        <f>IF(D6="","",VLOOKUP(D6,学校!$S:$Z,2))</f>
        <v/>
      </c>
      <c r="I6" s="127"/>
      <c r="J6" s="127"/>
      <c r="K6" s="127"/>
      <c r="L6" s="127"/>
      <c r="M6" s="127"/>
      <c r="N6" s="74"/>
    </row>
    <row r="7" spans="1:14" ht="20.25" customHeight="1">
      <c r="A7" s="74"/>
      <c r="B7" s="127" t="s">
        <v>106</v>
      </c>
      <c r="C7" s="127"/>
      <c r="D7" s="127" t="str">
        <f>IF(D6="","",VLOOKUP(D6,学校!$S:$Z,3))</f>
        <v/>
      </c>
      <c r="E7" s="127"/>
      <c r="F7" s="127"/>
      <c r="G7" s="127"/>
      <c r="H7" s="127"/>
      <c r="I7" s="127"/>
      <c r="J7" s="127"/>
      <c r="K7" s="127"/>
      <c r="L7" s="127"/>
      <c r="M7" s="127"/>
      <c r="N7" s="74"/>
    </row>
    <row r="8" spans="1:14" ht="20.25" customHeight="1">
      <c r="A8" s="74"/>
      <c r="B8" s="72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20.25" customHeight="1">
      <c r="A9" s="74"/>
      <c r="B9" s="72" t="s">
        <v>127</v>
      </c>
      <c r="C9" s="73"/>
      <c r="D9" s="73"/>
      <c r="E9" s="73" t="s">
        <v>108</v>
      </c>
      <c r="F9" s="76"/>
      <c r="G9" s="72" t="s">
        <v>109</v>
      </c>
      <c r="H9" s="73" t="s">
        <v>110</v>
      </c>
      <c r="I9" s="76"/>
      <c r="J9" s="72" t="s">
        <v>109</v>
      </c>
      <c r="K9" s="73" t="s">
        <v>111</v>
      </c>
      <c r="L9" s="73">
        <f>F9+I9</f>
        <v>0</v>
      </c>
      <c r="M9" s="72" t="s">
        <v>109</v>
      </c>
      <c r="N9" s="74"/>
    </row>
    <row r="10" spans="1:14" ht="20.25" customHeight="1">
      <c r="A10" s="74"/>
      <c r="B10" s="72"/>
      <c r="C10" s="74"/>
      <c r="D10" s="74"/>
      <c r="E10" s="74"/>
      <c r="F10" s="74"/>
      <c r="G10" s="74"/>
      <c r="H10" s="74"/>
      <c r="I10" s="74"/>
      <c r="J10" s="74"/>
      <c r="K10" s="74"/>
      <c r="L10" s="75"/>
      <c r="M10" s="74"/>
      <c r="N10" s="74"/>
    </row>
    <row r="11" spans="1:14" ht="20.25" customHeight="1">
      <c r="A11" s="74"/>
      <c r="B11" s="128" t="s">
        <v>349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74"/>
    </row>
    <row r="12" spans="1:14" ht="20.25" customHeight="1">
      <c r="A12" s="74"/>
      <c r="B12" s="92"/>
      <c r="C12" s="93"/>
      <c r="D12" s="93"/>
      <c r="E12" s="80"/>
      <c r="F12" s="80"/>
      <c r="G12" s="80"/>
      <c r="H12" s="80"/>
      <c r="I12" s="80"/>
      <c r="J12" s="80"/>
      <c r="K12" s="80"/>
      <c r="L12" s="74"/>
      <c r="M12" s="74"/>
      <c r="N12" s="74"/>
    </row>
    <row r="13" spans="1:14" ht="20.25" customHeight="1">
      <c r="A13" s="74"/>
      <c r="B13" s="72" t="s">
        <v>112</v>
      </c>
      <c r="C13" s="73"/>
      <c r="D13" s="73"/>
      <c r="E13" s="125" t="s">
        <v>348</v>
      </c>
      <c r="F13" s="125"/>
      <c r="G13" s="125"/>
      <c r="H13" s="73">
        <f>L9</f>
        <v>0</v>
      </c>
      <c r="I13" s="127" t="s">
        <v>122</v>
      </c>
      <c r="J13" s="127"/>
      <c r="K13" s="126">
        <f>IF(L9="","",L9*1000)</f>
        <v>0</v>
      </c>
      <c r="L13" s="126"/>
      <c r="M13" s="73" t="s">
        <v>113</v>
      </c>
      <c r="N13" s="74"/>
    </row>
    <row r="14" spans="1:14" ht="20.25" customHeight="1">
      <c r="A14" s="74"/>
      <c r="B14" s="72" t="s">
        <v>341</v>
      </c>
      <c r="C14" s="73"/>
      <c r="D14" s="73"/>
      <c r="E14" s="125" t="s">
        <v>339</v>
      </c>
      <c r="F14" s="125"/>
      <c r="G14" s="125"/>
      <c r="H14" s="80">
        <v>1</v>
      </c>
      <c r="I14" s="127" t="s">
        <v>128</v>
      </c>
      <c r="J14" s="127"/>
      <c r="K14" s="126">
        <v>1800</v>
      </c>
      <c r="L14" s="126"/>
      <c r="M14" s="73" t="s">
        <v>113</v>
      </c>
      <c r="N14" s="74"/>
    </row>
    <row r="15" spans="1:14" ht="20.25" customHeight="1">
      <c r="A15" s="74"/>
      <c r="B15" s="81" t="s">
        <v>342</v>
      </c>
      <c r="C15" s="82"/>
      <c r="D15" s="82"/>
      <c r="E15" s="123" t="s">
        <v>340</v>
      </c>
      <c r="F15" s="123"/>
      <c r="G15" s="123"/>
      <c r="H15" s="83">
        <v>1</v>
      </c>
      <c r="I15" s="124" t="s">
        <v>128</v>
      </c>
      <c r="J15" s="124"/>
      <c r="K15" s="121">
        <v>1400</v>
      </c>
      <c r="L15" s="121"/>
      <c r="M15" s="82" t="s">
        <v>113</v>
      </c>
      <c r="N15" s="74"/>
    </row>
    <row r="16" spans="1:14" ht="20.25" customHeight="1">
      <c r="A16" s="74"/>
      <c r="B16" s="84" t="s">
        <v>123</v>
      </c>
      <c r="C16" s="85"/>
      <c r="D16" s="85"/>
      <c r="E16" s="86"/>
      <c r="F16" s="86"/>
      <c r="G16" s="86"/>
      <c r="H16" s="86"/>
      <c r="I16" s="86"/>
      <c r="J16" s="86"/>
      <c r="K16" s="122">
        <f>SUM(K13:L15)</f>
        <v>3200</v>
      </c>
      <c r="L16" s="122"/>
      <c r="M16" s="85" t="s">
        <v>113</v>
      </c>
      <c r="N16" s="74"/>
    </row>
    <row r="17" spans="1:14" ht="20.25" customHeight="1">
      <c r="A17" s="74"/>
      <c r="B17" s="72"/>
      <c r="C17" s="73"/>
      <c r="D17" s="73"/>
      <c r="E17" s="80"/>
      <c r="F17" s="80"/>
      <c r="G17" s="80"/>
      <c r="H17" s="80"/>
      <c r="I17" s="80"/>
      <c r="J17" s="80"/>
      <c r="K17" s="79"/>
      <c r="L17" s="79"/>
      <c r="M17" s="73"/>
      <c r="N17" s="74"/>
    </row>
    <row r="18" spans="1:14" ht="20.25" customHeight="1">
      <c r="E18" s="77"/>
      <c r="F18" s="77"/>
      <c r="G18" s="77"/>
      <c r="H18" s="77"/>
      <c r="I18" s="77"/>
      <c r="J18" s="77"/>
      <c r="N18" s="87"/>
    </row>
    <row r="19" spans="1:14" ht="20.25" customHeight="1" thickBot="1">
      <c r="E19" s="77"/>
      <c r="F19" s="77"/>
      <c r="G19" s="77"/>
      <c r="H19" s="77"/>
      <c r="I19" s="77"/>
      <c r="J19" s="77"/>
      <c r="N19" s="87" t="s">
        <v>114</v>
      </c>
    </row>
    <row r="20" spans="1:14" ht="20.2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2" spans="1:14" ht="20.2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20.25" customHeight="1">
      <c r="A23" s="74"/>
      <c r="B23" s="136" t="s">
        <v>115</v>
      </c>
      <c r="C23" s="136"/>
      <c r="D23" s="136"/>
      <c r="E23" s="136"/>
      <c r="F23" s="136"/>
      <c r="G23" s="74"/>
      <c r="H23" s="74"/>
      <c r="I23" s="74"/>
      <c r="J23" s="74"/>
      <c r="K23" s="74"/>
      <c r="L23" s="74"/>
      <c r="M23" s="74"/>
      <c r="N23" s="74"/>
    </row>
    <row r="24" spans="1:14" ht="20.25" customHeight="1">
      <c r="A24" s="74"/>
      <c r="B24" s="136"/>
      <c r="C24" s="136"/>
      <c r="D24" s="136"/>
      <c r="E24" s="136"/>
      <c r="F24" s="136"/>
      <c r="G24" s="74"/>
      <c r="H24" s="82" t="s">
        <v>167</v>
      </c>
      <c r="I24" s="94"/>
      <c r="J24" s="95" t="s">
        <v>132</v>
      </c>
      <c r="K24" s="94"/>
      <c r="L24" s="95" t="s">
        <v>131</v>
      </c>
      <c r="M24" s="94"/>
      <c r="N24" s="82" t="s">
        <v>130</v>
      </c>
    </row>
    <row r="25" spans="1:14" ht="20.2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ht="20.25" customHeight="1">
      <c r="A26" s="74"/>
      <c r="B26" s="127" t="str">
        <f>IF(D7="","",D7)</f>
        <v/>
      </c>
      <c r="C26" s="127"/>
      <c r="D26" s="127"/>
      <c r="E26" s="127"/>
      <c r="F26" s="127"/>
      <c r="G26" s="127"/>
      <c r="H26" s="127"/>
      <c r="I26" s="127"/>
      <c r="J26" s="133" t="s">
        <v>124</v>
      </c>
      <c r="K26" s="74"/>
      <c r="L26" s="74"/>
      <c r="M26" s="74"/>
      <c r="N26" s="74"/>
    </row>
    <row r="27" spans="1:14" ht="20.25" customHeight="1">
      <c r="A27" s="74"/>
      <c r="B27" s="127"/>
      <c r="C27" s="127"/>
      <c r="D27" s="127"/>
      <c r="E27" s="127"/>
      <c r="F27" s="127"/>
      <c r="G27" s="127"/>
      <c r="H27" s="127"/>
      <c r="I27" s="127"/>
      <c r="J27" s="133"/>
      <c r="K27" s="74"/>
      <c r="L27" s="74"/>
      <c r="M27" s="74"/>
      <c r="N27" s="74"/>
    </row>
    <row r="28" spans="1:14" ht="20.25" customHeight="1">
      <c r="A28" s="74"/>
      <c r="B28" s="74"/>
      <c r="C28" s="74"/>
      <c r="D28" s="74"/>
      <c r="E28" s="75"/>
      <c r="F28" s="75"/>
      <c r="G28" s="75"/>
      <c r="H28" s="75"/>
      <c r="I28" s="75"/>
      <c r="J28" s="75"/>
      <c r="K28" s="74"/>
      <c r="L28" s="74"/>
      <c r="M28" s="74"/>
      <c r="N28" s="74"/>
    </row>
    <row r="29" spans="1:14" ht="20.25" customHeight="1">
      <c r="A29" s="74"/>
      <c r="B29" s="74"/>
      <c r="C29" s="74"/>
      <c r="D29" s="74"/>
      <c r="E29" s="134">
        <f>K16</f>
        <v>3200</v>
      </c>
      <c r="F29" s="134"/>
      <c r="G29" s="134"/>
      <c r="H29" s="134"/>
      <c r="I29" s="135" t="s">
        <v>116</v>
      </c>
      <c r="J29" s="135"/>
      <c r="K29" s="75"/>
      <c r="L29" s="74"/>
      <c r="M29" s="74"/>
      <c r="N29" s="74"/>
    </row>
    <row r="30" spans="1:14" ht="20.25" customHeight="1">
      <c r="A30" s="74"/>
      <c r="B30" s="74"/>
      <c r="C30" s="74"/>
      <c r="D30" s="74"/>
      <c r="E30" s="134"/>
      <c r="F30" s="134"/>
      <c r="G30" s="134"/>
      <c r="H30" s="134"/>
      <c r="I30" s="135"/>
      <c r="J30" s="135"/>
      <c r="K30" s="75"/>
      <c r="L30" s="74"/>
      <c r="M30" s="74"/>
      <c r="N30" s="74"/>
    </row>
    <row r="31" spans="1:14" ht="20.25" customHeight="1">
      <c r="A31" s="74"/>
      <c r="B31" s="74"/>
      <c r="C31" s="74"/>
      <c r="D31" s="74"/>
      <c r="E31" s="74"/>
      <c r="F31" s="74"/>
      <c r="G31" s="74"/>
      <c r="H31" s="75"/>
      <c r="I31" s="75"/>
      <c r="J31" s="75"/>
      <c r="K31" s="75"/>
      <c r="L31" s="74"/>
      <c r="M31" s="74"/>
      <c r="N31" s="74"/>
    </row>
    <row r="32" spans="1:14" ht="20.25" customHeight="1">
      <c r="A32" s="74"/>
      <c r="B32" s="74"/>
      <c r="C32" s="73" t="s">
        <v>117</v>
      </c>
      <c r="D32" s="73"/>
      <c r="E32" s="72" t="s">
        <v>118</v>
      </c>
      <c r="F32" s="74"/>
      <c r="G32" s="72"/>
      <c r="H32" s="72"/>
      <c r="I32" s="78" t="s">
        <v>350</v>
      </c>
      <c r="J32" s="80" t="s">
        <v>119</v>
      </c>
      <c r="K32" s="73">
        <f>L9</f>
        <v>0</v>
      </c>
      <c r="L32" s="73" t="s">
        <v>125</v>
      </c>
      <c r="M32" s="74"/>
      <c r="N32" s="74"/>
    </row>
    <row r="33" spans="1:14" ht="20.25" customHeight="1">
      <c r="A33" s="74"/>
      <c r="B33" s="74"/>
      <c r="C33" s="74"/>
      <c r="D33" s="74"/>
      <c r="E33" s="129" t="s">
        <v>349</v>
      </c>
      <c r="F33" s="129"/>
      <c r="G33" s="129"/>
      <c r="H33" s="129"/>
      <c r="I33" s="129"/>
      <c r="J33" s="129"/>
      <c r="K33" s="129"/>
      <c r="L33" s="129"/>
      <c r="M33" s="74"/>
      <c r="N33" s="74"/>
    </row>
    <row r="34" spans="1:14" ht="20.25" customHeight="1">
      <c r="A34" s="74"/>
      <c r="B34" s="74"/>
      <c r="C34" s="74"/>
      <c r="D34" s="74"/>
      <c r="E34" s="72" t="s">
        <v>341</v>
      </c>
      <c r="F34" s="74"/>
      <c r="G34" s="72"/>
      <c r="H34" s="72"/>
      <c r="I34" s="78" t="s">
        <v>343</v>
      </c>
      <c r="J34" s="80" t="s">
        <v>119</v>
      </c>
      <c r="K34" s="73">
        <v>1</v>
      </c>
      <c r="L34" s="73" t="s">
        <v>129</v>
      </c>
      <c r="M34" s="74"/>
      <c r="N34" s="74"/>
    </row>
    <row r="35" spans="1:14" ht="20.25" customHeight="1">
      <c r="A35" s="74"/>
      <c r="B35" s="74"/>
      <c r="C35" s="74"/>
      <c r="D35" s="74"/>
      <c r="E35" s="72" t="s">
        <v>342</v>
      </c>
      <c r="F35" s="74"/>
      <c r="G35" s="72"/>
      <c r="H35" s="72"/>
      <c r="I35" s="78" t="s">
        <v>344</v>
      </c>
      <c r="J35" s="80" t="s">
        <v>119</v>
      </c>
      <c r="K35" s="73">
        <v>1</v>
      </c>
      <c r="L35" s="73" t="s">
        <v>129</v>
      </c>
      <c r="M35" s="74"/>
      <c r="N35" s="74"/>
    </row>
    <row r="36" spans="1:14" ht="20.25" customHeight="1">
      <c r="A36" s="74"/>
      <c r="B36" s="74"/>
      <c r="C36" s="74"/>
      <c r="D36" s="74"/>
      <c r="E36" s="72"/>
      <c r="F36" s="74"/>
      <c r="G36" s="72"/>
      <c r="H36" s="72"/>
      <c r="I36" s="75"/>
      <c r="J36" s="80"/>
      <c r="K36" s="73"/>
      <c r="L36" s="74"/>
      <c r="M36" s="74"/>
      <c r="N36" s="74"/>
    </row>
    <row r="37" spans="1:14" ht="20.2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20.25" customHeight="1">
      <c r="A38" s="74"/>
      <c r="B38" s="71" t="s">
        <v>120</v>
      </c>
      <c r="C38" s="74"/>
      <c r="D38" s="74"/>
      <c r="E38" s="74"/>
      <c r="F38" s="74"/>
      <c r="G38" s="74"/>
      <c r="H38" s="80"/>
      <c r="I38" s="130" t="s">
        <v>346</v>
      </c>
      <c r="J38" s="130"/>
      <c r="K38" s="130"/>
      <c r="L38" s="130"/>
      <c r="M38" s="130"/>
      <c r="N38" s="74"/>
    </row>
    <row r="39" spans="1:14" ht="20.25" customHeight="1">
      <c r="A39" s="74"/>
      <c r="B39" s="71" t="s">
        <v>347</v>
      </c>
      <c r="C39" s="74"/>
      <c r="D39" s="74"/>
      <c r="E39" s="74"/>
      <c r="F39" s="74"/>
      <c r="G39" s="74"/>
      <c r="H39" s="74"/>
      <c r="I39" s="130"/>
      <c r="J39" s="130"/>
      <c r="K39" s="130"/>
      <c r="L39" s="130"/>
      <c r="M39" s="130"/>
      <c r="N39" s="72" t="s">
        <v>345</v>
      </c>
    </row>
  </sheetData>
  <sheetProtection algorithmName="SHA-512" hashValue="7POfEwXOdnxtcL2NghRPoJK9IZxph2aQM0Yp1V62pgd3fUM2OkA7bXEEYJfowpu7Bo6I+bDq6JWNELKaAXwmyA==" saltValue="OsKgJV2J8bMOwjXblxluvA==" spinCount="100000" sheet="1"/>
  <protectedRanges>
    <protectedRange sqref="F9 I9 I24 K24 M24" name="範囲1"/>
  </protectedRanges>
  <mergeCells count="26">
    <mergeCell ref="B11:M11"/>
    <mergeCell ref="E33:L33"/>
    <mergeCell ref="I38:M39"/>
    <mergeCell ref="A3:N4"/>
    <mergeCell ref="A1:N2"/>
    <mergeCell ref="B26:I27"/>
    <mergeCell ref="J26:J27"/>
    <mergeCell ref="E29:H30"/>
    <mergeCell ref="I29:J30"/>
    <mergeCell ref="B23:F24"/>
    <mergeCell ref="D6:E6"/>
    <mergeCell ref="F6:G6"/>
    <mergeCell ref="H6:M6"/>
    <mergeCell ref="B6:C6"/>
    <mergeCell ref="B7:C7"/>
    <mergeCell ref="D7:M7"/>
    <mergeCell ref="K13:L13"/>
    <mergeCell ref="K14:L14"/>
    <mergeCell ref="I13:J13"/>
    <mergeCell ref="I14:J14"/>
    <mergeCell ref="E13:G13"/>
    <mergeCell ref="K15:L15"/>
    <mergeCell ref="K16:L16"/>
    <mergeCell ref="E15:G15"/>
    <mergeCell ref="I15:J15"/>
    <mergeCell ref="E14:G14"/>
  </mergeCells>
  <phoneticPr fontId="11"/>
  <dataValidations count="1">
    <dataValidation imeMode="off" allowBlank="1" showInputMessage="1" showErrorMessage="1" sqref="F9 I9 I24 K24 M24" xr:uid="{00000000-0002-0000-0300-000000000000}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zoomScale="75" workbookViewId="0">
      <selection activeCell="A5" sqref="A5"/>
    </sheetView>
  </sheetViews>
  <sheetFormatPr defaultRowHeight="17.25" customHeight="1"/>
  <cols>
    <col min="1" max="14" width="5.625" style="71" customWidth="1"/>
    <col min="15" max="16384" width="9" style="71"/>
  </cols>
  <sheetData>
    <row r="1" spans="1:14" ht="17.25" customHeight="1">
      <c r="A1" s="132" t="str">
        <f ca="1">CONCATENATE(YEAR(TODAY()),"年度 大阪高体連定通制陸上競技部")</f>
        <v>2023年度 大阪高体連定通制陸上競技部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7.2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7.25" customHeight="1">
      <c r="A3" s="131" t="s">
        <v>126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7.2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17.2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74" customFormat="1" ht="17.25" customHeight="1"/>
    <row r="7" spans="1:14" s="74" customFormat="1" ht="17.25" customHeight="1">
      <c r="B7" s="127" t="s">
        <v>105</v>
      </c>
      <c r="C7" s="127"/>
      <c r="D7" s="127" t="str">
        <f>IF(学校!B6="","",学校!B6)</f>
        <v/>
      </c>
      <c r="E7" s="127"/>
      <c r="F7" s="127" t="s">
        <v>121</v>
      </c>
      <c r="G7" s="127"/>
      <c r="H7" s="127" t="str">
        <f>IF(D7="","",VLOOKUP(D7,学校!$S:$Z,2))</f>
        <v/>
      </c>
      <c r="I7" s="127"/>
      <c r="J7" s="127"/>
      <c r="K7" s="127"/>
      <c r="L7" s="127"/>
      <c r="M7" s="127"/>
    </row>
    <row r="8" spans="1:14" s="74" customFormat="1" ht="17.25" customHeight="1">
      <c r="B8" s="127" t="s">
        <v>106</v>
      </c>
      <c r="C8" s="127"/>
      <c r="D8" s="127" t="str">
        <f>IF(D7="","",VLOOKUP(D7,学校!$S:$Z,3))</f>
        <v/>
      </c>
      <c r="E8" s="127"/>
      <c r="F8" s="127"/>
      <c r="G8" s="127"/>
      <c r="H8" s="127"/>
      <c r="I8" s="127"/>
      <c r="J8" s="127"/>
      <c r="K8" s="127"/>
      <c r="L8" s="127"/>
      <c r="M8" s="127"/>
    </row>
    <row r="9" spans="1:14" s="74" customFormat="1" ht="17.25" customHeight="1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4" s="74" customFormat="1" ht="17.25" customHeight="1">
      <c r="B10" s="72"/>
    </row>
    <row r="11" spans="1:14" s="74" customFormat="1" ht="17.25" customHeight="1">
      <c r="B11" s="72" t="s">
        <v>107</v>
      </c>
      <c r="C11" s="73"/>
      <c r="D11" s="73"/>
      <c r="E11" s="73" t="s">
        <v>108</v>
      </c>
      <c r="F11" s="76"/>
      <c r="G11" s="72" t="s">
        <v>109</v>
      </c>
      <c r="H11" s="73" t="s">
        <v>110</v>
      </c>
      <c r="I11" s="76"/>
      <c r="J11" s="72" t="s">
        <v>109</v>
      </c>
      <c r="K11" s="73" t="s">
        <v>111</v>
      </c>
      <c r="L11" s="73">
        <f>F11+I11</f>
        <v>0</v>
      </c>
      <c r="M11" s="72" t="s">
        <v>109</v>
      </c>
    </row>
    <row r="12" spans="1:14" s="74" customFormat="1" ht="17.25" customHeight="1">
      <c r="B12" s="72"/>
      <c r="L12" s="75"/>
    </row>
    <row r="13" spans="1:14" s="74" customFormat="1" ht="17.25" customHeight="1">
      <c r="B13" s="72"/>
      <c r="L13" s="75"/>
    </row>
    <row r="14" spans="1:14" ht="17.25" customHeight="1">
      <c r="A14" s="74"/>
      <c r="B14" s="128" t="s">
        <v>349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74"/>
    </row>
    <row r="15" spans="1:14" ht="17.25" customHeight="1">
      <c r="A15" s="7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74"/>
    </row>
    <row r="16" spans="1:14" s="74" customFormat="1" ht="17.25" customHeight="1">
      <c r="B16" s="92"/>
      <c r="C16" s="93"/>
      <c r="D16" s="93"/>
      <c r="E16" s="80"/>
      <c r="F16" s="80"/>
      <c r="G16" s="80"/>
      <c r="H16" s="80"/>
      <c r="I16" s="80"/>
      <c r="J16" s="80"/>
      <c r="K16" s="80"/>
    </row>
    <row r="17" spans="1:14" s="74" customFormat="1" ht="17.25" customHeight="1">
      <c r="B17" s="72" t="s">
        <v>112</v>
      </c>
      <c r="C17" s="73"/>
      <c r="D17" s="73"/>
      <c r="E17" s="125" t="s">
        <v>348</v>
      </c>
      <c r="F17" s="125"/>
      <c r="G17" s="125"/>
      <c r="H17" s="80">
        <f>L11</f>
        <v>0</v>
      </c>
      <c r="I17" s="127" t="s">
        <v>122</v>
      </c>
      <c r="J17" s="127"/>
      <c r="K17" s="141">
        <f>IF(L11="","",L11*1000)</f>
        <v>0</v>
      </c>
      <c r="L17" s="141"/>
      <c r="M17" s="74" t="s">
        <v>113</v>
      </c>
    </row>
    <row r="18" spans="1:14" s="74" customFormat="1" ht="17.25" customHeight="1">
      <c r="B18" s="84" t="s">
        <v>123</v>
      </c>
      <c r="C18" s="85"/>
      <c r="D18" s="85"/>
      <c r="E18" s="86"/>
      <c r="F18" s="86"/>
      <c r="G18" s="86"/>
      <c r="H18" s="86"/>
      <c r="I18" s="86"/>
      <c r="J18" s="86"/>
      <c r="K18" s="139">
        <f>K17</f>
        <v>0</v>
      </c>
      <c r="L18" s="139"/>
      <c r="M18" s="98" t="s">
        <v>113</v>
      </c>
    </row>
    <row r="19" spans="1:14" ht="17.25" customHeight="1">
      <c r="E19" s="77"/>
      <c r="F19" s="77"/>
      <c r="G19" s="77"/>
      <c r="H19" s="77"/>
      <c r="I19" s="77"/>
      <c r="J19" s="77"/>
    </row>
    <row r="20" spans="1:14" ht="17.25" customHeight="1">
      <c r="E20" s="77"/>
      <c r="F20" s="77"/>
      <c r="G20" s="77"/>
      <c r="H20" s="77"/>
      <c r="I20" s="77"/>
      <c r="J20" s="77"/>
    </row>
    <row r="21" spans="1:14" ht="17.25" customHeight="1">
      <c r="E21" s="77"/>
      <c r="F21" s="77"/>
      <c r="G21" s="77"/>
      <c r="H21" s="77"/>
      <c r="I21" s="77"/>
      <c r="J21" s="77"/>
    </row>
    <row r="22" spans="1:14" ht="17.25" customHeight="1">
      <c r="E22" s="77"/>
      <c r="F22" s="77"/>
      <c r="G22" s="77"/>
      <c r="H22" s="77"/>
      <c r="I22" s="77"/>
      <c r="J22" s="77"/>
      <c r="N22" s="87"/>
    </row>
    <row r="23" spans="1:14" ht="17.25" customHeight="1" thickBot="1">
      <c r="E23" s="77"/>
      <c r="F23" s="77"/>
      <c r="G23" s="77"/>
      <c r="H23" s="77"/>
      <c r="I23" s="77"/>
      <c r="J23" s="77"/>
      <c r="N23" s="87" t="s">
        <v>114</v>
      </c>
    </row>
    <row r="24" spans="1:14" ht="17.2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8" spans="1:14" ht="17.25" customHeight="1">
      <c r="B28" s="137" t="s">
        <v>115</v>
      </c>
      <c r="C28" s="137"/>
      <c r="D28" s="137"/>
      <c r="E28" s="137"/>
      <c r="F28" s="137"/>
    </row>
    <row r="29" spans="1:14" ht="17.25" customHeight="1">
      <c r="B29" s="137"/>
      <c r="C29" s="137"/>
      <c r="D29" s="137"/>
      <c r="E29" s="137"/>
      <c r="F29" s="137"/>
      <c r="H29" s="89" t="s">
        <v>167</v>
      </c>
      <c r="I29" s="90"/>
      <c r="J29" s="91" t="s">
        <v>132</v>
      </c>
      <c r="K29" s="90"/>
      <c r="L29" s="91" t="s">
        <v>131</v>
      </c>
      <c r="M29" s="90"/>
      <c r="N29" s="89" t="s">
        <v>130</v>
      </c>
    </row>
    <row r="33" spans="1:14" s="74" customFormat="1" ht="17.25" customHeight="1">
      <c r="B33" s="138" t="str">
        <f>IF(D8="","",D8)</f>
        <v/>
      </c>
      <c r="C33" s="138"/>
      <c r="D33" s="138"/>
      <c r="E33" s="138"/>
      <c r="F33" s="138"/>
      <c r="G33" s="138"/>
      <c r="H33" s="138"/>
      <c r="I33" s="138"/>
      <c r="J33" s="138" t="s">
        <v>124</v>
      </c>
    </row>
    <row r="34" spans="1:14" s="74" customFormat="1" ht="17.25" customHeight="1">
      <c r="B34" s="138"/>
      <c r="C34" s="138"/>
      <c r="D34" s="138"/>
      <c r="E34" s="138"/>
      <c r="F34" s="138"/>
      <c r="G34" s="138"/>
      <c r="H34" s="138"/>
      <c r="I34" s="138"/>
      <c r="J34" s="138"/>
    </row>
    <row r="35" spans="1:14" s="74" customFormat="1" ht="17.25" customHeight="1">
      <c r="B35" s="73"/>
      <c r="C35" s="73"/>
      <c r="D35" s="73"/>
      <c r="E35" s="73"/>
      <c r="F35" s="73"/>
      <c r="G35" s="73"/>
      <c r="H35" s="73"/>
      <c r="I35" s="73"/>
    </row>
    <row r="36" spans="1:14" s="74" customFormat="1" ht="17.25" customHeight="1">
      <c r="E36" s="134">
        <f>K18</f>
        <v>0</v>
      </c>
      <c r="F36" s="134"/>
      <c r="G36" s="134"/>
      <c r="H36" s="134"/>
      <c r="I36" s="134"/>
      <c r="J36" s="135" t="s">
        <v>116</v>
      </c>
    </row>
    <row r="37" spans="1:14" s="74" customFormat="1" ht="17.25" customHeight="1">
      <c r="E37" s="134"/>
      <c r="F37" s="134"/>
      <c r="G37" s="134"/>
      <c r="H37" s="134"/>
      <c r="I37" s="134"/>
      <c r="J37" s="135"/>
      <c r="K37" s="75"/>
    </row>
    <row r="38" spans="1:14" s="74" customFormat="1" ht="17.25" customHeight="1">
      <c r="H38" s="75"/>
      <c r="I38" s="75"/>
      <c r="J38" s="75"/>
      <c r="K38" s="75"/>
    </row>
    <row r="39" spans="1:14" s="74" customFormat="1" ht="17.25" customHeight="1">
      <c r="C39" s="73" t="s">
        <v>117</v>
      </c>
      <c r="D39" s="73"/>
      <c r="E39" s="72" t="s">
        <v>112</v>
      </c>
      <c r="G39" s="72"/>
      <c r="H39" s="140" t="s">
        <v>350</v>
      </c>
      <c r="I39" s="140"/>
      <c r="J39" s="80" t="s">
        <v>119</v>
      </c>
      <c r="K39" s="75">
        <f>L11</f>
        <v>0</v>
      </c>
      <c r="L39" s="73" t="s">
        <v>125</v>
      </c>
    </row>
    <row r="40" spans="1:14" s="74" customFormat="1" ht="17.25" customHeight="1">
      <c r="C40" s="73"/>
      <c r="D40" s="73"/>
      <c r="E40" s="72"/>
      <c r="G40" s="72"/>
      <c r="H40" s="72"/>
      <c r="I40" s="75"/>
      <c r="J40" s="80"/>
      <c r="K40" s="73"/>
    </row>
    <row r="41" spans="1:14" s="74" customFormat="1" ht="17.25" customHeight="1">
      <c r="B41" s="129" t="s">
        <v>349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</row>
    <row r="42" spans="1:14" s="74" customFormat="1" ht="17.25" customHeight="1">
      <c r="E42" s="72"/>
      <c r="G42" s="72"/>
      <c r="H42" s="72"/>
      <c r="I42" s="75"/>
      <c r="J42" s="80"/>
      <c r="K42" s="73"/>
    </row>
    <row r="43" spans="1:14" s="74" customFormat="1" ht="17.25" customHeight="1">
      <c r="E43" s="72"/>
      <c r="G43" s="72"/>
      <c r="H43" s="72"/>
      <c r="I43" s="75"/>
      <c r="J43" s="80"/>
      <c r="K43" s="73"/>
    </row>
    <row r="44" spans="1:14" s="74" customFormat="1" ht="17.25" customHeight="1"/>
    <row r="45" spans="1:14" ht="17.25" customHeight="1">
      <c r="A45" s="74"/>
      <c r="B45" s="71" t="s">
        <v>120</v>
      </c>
      <c r="C45" s="74"/>
      <c r="D45" s="74"/>
      <c r="E45" s="74"/>
      <c r="F45" s="74"/>
      <c r="G45" s="74"/>
      <c r="H45" s="80"/>
      <c r="I45" s="130" t="s">
        <v>346</v>
      </c>
      <c r="J45" s="130"/>
      <c r="K45" s="130"/>
      <c r="L45" s="130"/>
      <c r="M45" s="130"/>
      <c r="N45" s="74"/>
    </row>
    <row r="46" spans="1:14" ht="17.25" customHeight="1">
      <c r="A46" s="74"/>
      <c r="B46" s="71" t="s">
        <v>347</v>
      </c>
      <c r="C46" s="74"/>
      <c r="D46" s="74"/>
      <c r="E46" s="74"/>
      <c r="F46" s="74"/>
      <c r="G46" s="74"/>
      <c r="H46" s="74"/>
      <c r="I46" s="130"/>
      <c r="J46" s="130"/>
      <c r="K46" s="130"/>
      <c r="L46" s="130"/>
      <c r="M46" s="130"/>
      <c r="N46" s="72" t="s">
        <v>345</v>
      </c>
    </row>
  </sheetData>
  <sheetProtection algorithmName="SHA-512" hashValue="u/O3lJh4ysccNyiWRcAuQSH8b4wNHw1Kh7x4pQrWX4MMU+df70NTA2CB/xhAGqCRxW1rW4qJgOYE98nxLYQFHQ==" saltValue="k4wrYsuz7Rbz9zrexKKfHQ==" spinCount="100000" sheet="1"/>
  <protectedRanges>
    <protectedRange sqref="M29" name="範囲1_4"/>
    <protectedRange sqref="K29" name="範囲1_3"/>
    <protectedRange sqref="I29" name="範囲1_2"/>
    <protectedRange sqref="F11 I11" name="範囲1"/>
  </protectedRanges>
  <mergeCells count="21">
    <mergeCell ref="A3:N4"/>
    <mergeCell ref="K17:L17"/>
    <mergeCell ref="D8:M8"/>
    <mergeCell ref="D7:E7"/>
    <mergeCell ref="H7:M7"/>
    <mergeCell ref="F7:G7"/>
    <mergeCell ref="A1:N2"/>
    <mergeCell ref="B14:M14"/>
    <mergeCell ref="I45:M46"/>
    <mergeCell ref="B41:M41"/>
    <mergeCell ref="B28:F29"/>
    <mergeCell ref="B33:I34"/>
    <mergeCell ref="J33:J34"/>
    <mergeCell ref="K18:L18"/>
    <mergeCell ref="E17:G17"/>
    <mergeCell ref="I17:J17"/>
    <mergeCell ref="E36:I37"/>
    <mergeCell ref="J36:J37"/>
    <mergeCell ref="H39:I39"/>
    <mergeCell ref="B8:C8"/>
    <mergeCell ref="B7:C7"/>
  </mergeCells>
  <phoneticPr fontId="2"/>
  <dataValidations count="1">
    <dataValidation imeMode="off" allowBlank="1" showInputMessage="1" showErrorMessage="1" sqref="I29 K29 M29" xr:uid="{00000000-0002-0000-0400-000000000000}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</vt:lpstr>
      <vt:lpstr>男子</vt:lpstr>
      <vt:lpstr>女子</vt:lpstr>
      <vt:lpstr>新規登録納入金計算書</vt:lpstr>
      <vt:lpstr>追加登録納入金計算書</vt:lpstr>
      <vt:lpstr>学校!Print_Area</vt:lpstr>
      <vt:lpstr>女子!Print_Area</vt:lpstr>
      <vt:lpstr>男子!Print_Area</vt:lpstr>
      <vt:lpstr>女子!Print_Titles</vt:lpstr>
      <vt:lpstr>男子!Print_Titles</vt:lpstr>
    </vt:vector>
  </TitlesOfParts>
  <Company>OAAA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上田重隆</dc:creator>
  <cp:lastModifiedBy>HIO</cp:lastModifiedBy>
  <cp:lastPrinted>2022-05-03T05:25:18Z</cp:lastPrinted>
  <dcterms:created xsi:type="dcterms:W3CDTF">2002-03-06T02:55:59Z</dcterms:created>
  <dcterms:modified xsi:type="dcterms:W3CDTF">2023-04-15T05:30:08Z</dcterms:modified>
</cp:coreProperties>
</file>