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24226"/>
  <mc:AlternateContent xmlns:mc="http://schemas.openxmlformats.org/markup-compatibility/2006">
    <mc:Choice Requires="x15">
      <x15ac:absPath xmlns:x15ac="http://schemas.microsoft.com/office/spreadsheetml/2010/11/ac" url="C:\~T&amp;F\2022\20221106近畿定通制\新しいフォルダー\2021までのデータ\日尾先生0705　確認用\関係書類　HP用\"/>
    </mc:Choice>
  </mc:AlternateContent>
  <xr:revisionPtr revIDLastSave="0" documentId="13_ncr:1_{93060F9F-F770-4134-91D9-4A96FC53903E}" xr6:coauthVersionLast="47" xr6:coauthVersionMax="47" xr10:uidLastSave="{00000000-0000-0000-0000-000000000000}"/>
  <bookViews>
    <workbookView xWindow="-120" yWindow="-120" windowWidth="20730" windowHeight="11760" tabRatio="598" xr2:uid="{00000000-000D-0000-FFFF-FFFF00000000}"/>
  </bookViews>
  <sheets>
    <sheet name="申込書" sheetId="3" r:id="rId1"/>
    <sheet name="集計表" sheetId="2" r:id="rId2"/>
    <sheet name="学校番号②" sheetId="4" state="hidden" r:id="rId3"/>
    <sheet name="学校番号" sheetId="5" r:id="rId4"/>
  </sheets>
  <definedNames>
    <definedName name="_xlnm._FilterDatabase" localSheetId="0" hidden="1">申込書!$A$1:$X$3</definedName>
    <definedName name="_xlnm.Print_Area" localSheetId="0">申込書!$A$7:$X$29</definedName>
    <definedName name="_xlnm.Print_Titles" localSheetId="0">申込書!$1:$6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 i="3" l="1"/>
  <c r="B4" i="2" s="1"/>
  <c r="A1" i="2"/>
  <c r="V1" i="3"/>
  <c r="F5" i="2" l="1"/>
  <c r="CK26" i="3"/>
  <c r="CK25" i="3"/>
  <c r="CK24" i="3"/>
  <c r="CK23" i="3"/>
  <c r="CK22" i="3"/>
  <c r="CK21" i="3"/>
  <c r="CK20" i="3"/>
  <c r="CK19" i="3"/>
  <c r="CK18" i="3"/>
  <c r="CK17" i="3"/>
  <c r="CK16" i="3"/>
  <c r="CK15" i="3"/>
  <c r="CK14" i="3"/>
  <c r="CK13" i="3"/>
  <c r="CK12" i="3"/>
  <c r="CK11" i="3"/>
  <c r="CK10" i="3"/>
  <c r="CK9" i="3"/>
  <c r="CK8" i="3"/>
  <c r="CK7" i="3"/>
  <c r="CJ7" i="3"/>
  <c r="CJ26" i="3"/>
  <c r="CJ25" i="3"/>
  <c r="CJ24" i="3"/>
  <c r="CJ23" i="3"/>
  <c r="CJ22" i="3"/>
  <c r="CJ21" i="3"/>
  <c r="CJ20" i="3"/>
  <c r="CJ19" i="3"/>
  <c r="CJ18" i="3"/>
  <c r="CJ17" i="3"/>
  <c r="CJ16" i="3"/>
  <c r="CJ15" i="3"/>
  <c r="CJ14" i="3"/>
  <c r="CJ13" i="3"/>
  <c r="CJ12" i="3"/>
  <c r="CJ11" i="3"/>
  <c r="CJ10" i="3"/>
  <c r="CJ9" i="3"/>
  <c r="CJ8" i="3"/>
  <c r="AA9" i="3"/>
  <c r="J9" i="3" s="1"/>
  <c r="CE9" i="3" s="1"/>
  <c r="BJ26" i="3"/>
  <c r="BJ25" i="3"/>
  <c r="BJ24" i="3"/>
  <c r="BJ23" i="3"/>
  <c r="BJ22" i="3"/>
  <c r="BJ21" i="3"/>
  <c r="BJ20" i="3"/>
  <c r="BJ19" i="3"/>
  <c r="BJ18" i="3"/>
  <c r="BJ17" i="3"/>
  <c r="BJ16" i="3"/>
  <c r="BJ15" i="3"/>
  <c r="BJ14" i="3"/>
  <c r="BJ13" i="3"/>
  <c r="BJ12" i="3"/>
  <c r="BJ11" i="3"/>
  <c r="BJ10" i="3"/>
  <c r="BJ9" i="3"/>
  <c r="BJ8" i="3"/>
  <c r="BJ7" i="3"/>
  <c r="BM7" i="3"/>
  <c r="BW7" i="3" s="1"/>
  <c r="BX7" i="3" s="1"/>
  <c r="BV7" i="3" s="1"/>
  <c r="BM8" i="3"/>
  <c r="BM9" i="3"/>
  <c r="BW9" i="3" s="1"/>
  <c r="BX9" i="3" s="1"/>
  <c r="BV9" i="3" s="1"/>
  <c r="BM10" i="3"/>
  <c r="BW10" i="3" s="1"/>
  <c r="BX10" i="3" s="1"/>
  <c r="BV10" i="3" s="1"/>
  <c r="BM11" i="3"/>
  <c r="BW11" i="3" s="1"/>
  <c r="BX11" i="3" s="1"/>
  <c r="BV11" i="3" s="1"/>
  <c r="BM12" i="3"/>
  <c r="BW12" i="3" s="1"/>
  <c r="BX12" i="3" s="1"/>
  <c r="BM13" i="3"/>
  <c r="BM14" i="3"/>
  <c r="BM15" i="3"/>
  <c r="BM16" i="3"/>
  <c r="BM17" i="3"/>
  <c r="BW17" i="3" s="1"/>
  <c r="BX17" i="3" s="1"/>
  <c r="BM18" i="3"/>
  <c r="BM19" i="3"/>
  <c r="BM20" i="3"/>
  <c r="BM21" i="3"/>
  <c r="BW21" i="3" s="1"/>
  <c r="BX21" i="3" s="1"/>
  <c r="BV21" i="3" s="1"/>
  <c r="BM22" i="3"/>
  <c r="BL7" i="3"/>
  <c r="BL8" i="3"/>
  <c r="BL10" i="3"/>
  <c r="BT10" i="3" s="1"/>
  <c r="BU10" i="3" s="1"/>
  <c r="BL11" i="3"/>
  <c r="BL9" i="3"/>
  <c r="BL12" i="3"/>
  <c r="BL13" i="3"/>
  <c r="BT13" i="3" s="1"/>
  <c r="BU13" i="3" s="1"/>
  <c r="BS13" i="3" s="1"/>
  <c r="BL14" i="3"/>
  <c r="BL15" i="3"/>
  <c r="BT15" i="3" s="1"/>
  <c r="BU15" i="3" s="1"/>
  <c r="BS15" i="3" s="1"/>
  <c r="BL16" i="3"/>
  <c r="BT16" i="3" s="1"/>
  <c r="BU16" i="3" s="1"/>
  <c r="BS16" i="3" s="1"/>
  <c r="BL17" i="3"/>
  <c r="BT17" i="3" s="1"/>
  <c r="BU17" i="3" s="1"/>
  <c r="BS17" i="3" s="1"/>
  <c r="BL18" i="3"/>
  <c r="BT18" i="3" s="1"/>
  <c r="BU18" i="3" s="1"/>
  <c r="BS18" i="3" s="1"/>
  <c r="BL19" i="3"/>
  <c r="BT19" i="3" s="1"/>
  <c r="BU19" i="3" s="1"/>
  <c r="BS19" i="3" s="1"/>
  <c r="BL20" i="3"/>
  <c r="BT20" i="3"/>
  <c r="BU20" i="3" s="1"/>
  <c r="BS20" i="3" s="1"/>
  <c r="BL21" i="3"/>
  <c r="BT21" i="3" s="1"/>
  <c r="BU21" i="3" s="1"/>
  <c r="BS21" i="3" s="1"/>
  <c r="BL22" i="3"/>
  <c r="BT22" i="3" s="1"/>
  <c r="BU22" i="3" s="1"/>
  <c r="BS22" i="3" s="1"/>
  <c r="BK7" i="3"/>
  <c r="BK8" i="3"/>
  <c r="BK9" i="3"/>
  <c r="BK10" i="3"/>
  <c r="BK11" i="3"/>
  <c r="BK12" i="3"/>
  <c r="BK13" i="3"/>
  <c r="BQ13" i="3" s="1"/>
  <c r="BR13" i="3" s="1"/>
  <c r="BP13" i="3" s="1"/>
  <c r="BK14" i="3"/>
  <c r="BQ14" i="3" s="1"/>
  <c r="BR14" i="3" s="1"/>
  <c r="BP14" i="3" s="1"/>
  <c r="BK15" i="3"/>
  <c r="BQ15" i="3" s="1"/>
  <c r="BR15" i="3" s="1"/>
  <c r="BP15" i="3" s="1"/>
  <c r="BK16" i="3"/>
  <c r="BQ16" i="3" s="1"/>
  <c r="BR16" i="3" s="1"/>
  <c r="BP16" i="3" s="1"/>
  <c r="BK17" i="3"/>
  <c r="BQ17" i="3" s="1"/>
  <c r="BR17" i="3" s="1"/>
  <c r="BP17" i="3" s="1"/>
  <c r="BK18" i="3"/>
  <c r="BQ18" i="3" s="1"/>
  <c r="BR18" i="3" s="1"/>
  <c r="BP18" i="3" s="1"/>
  <c r="BK19" i="3"/>
  <c r="BQ19" i="3" s="1"/>
  <c r="BR19" i="3" s="1"/>
  <c r="BP19" i="3" s="1"/>
  <c r="BK20" i="3"/>
  <c r="BQ20" i="3" s="1"/>
  <c r="BR20" i="3" s="1"/>
  <c r="BP20" i="3" s="1"/>
  <c r="BK21" i="3"/>
  <c r="BQ21" i="3" s="1"/>
  <c r="BR21" i="3" s="1"/>
  <c r="BP21" i="3" s="1"/>
  <c r="BK22" i="3"/>
  <c r="BQ22" i="3" s="1"/>
  <c r="BR22" i="3" s="1"/>
  <c r="BP22" i="3" s="1"/>
  <c r="CD21" i="3"/>
  <c r="CF21" i="3" s="1"/>
  <c r="CD20" i="3"/>
  <c r="CF20" i="3" s="1"/>
  <c r="CD19" i="3"/>
  <c r="CA19" i="3"/>
  <c r="CD18" i="3"/>
  <c r="CD17" i="3"/>
  <c r="CA17" i="3" s="1"/>
  <c r="CD16" i="3"/>
  <c r="CD15" i="3"/>
  <c r="CA15" i="3" s="1"/>
  <c r="CD14" i="3"/>
  <c r="CB14" i="3" s="1"/>
  <c r="CD13" i="3"/>
  <c r="CB13" i="3" s="1"/>
  <c r="CD12" i="3"/>
  <c r="CB12" i="3" s="1"/>
  <c r="CD11" i="3"/>
  <c r="CF11" i="3" s="1"/>
  <c r="CD10" i="3"/>
  <c r="CA10" i="3" s="1"/>
  <c r="CD9" i="3"/>
  <c r="CA9" i="3" s="1"/>
  <c r="CD8" i="3"/>
  <c r="CA8" i="3" s="1"/>
  <c r="CD7" i="3"/>
  <c r="CI26" i="3"/>
  <c r="CD26" i="3"/>
  <c r="CF26" i="3" s="1"/>
  <c r="CC26" i="3"/>
  <c r="CI25" i="3"/>
  <c r="CD25" i="3"/>
  <c r="CC25" i="3"/>
  <c r="CI24" i="3"/>
  <c r="CD24" i="3"/>
  <c r="CB24" i="3" s="1"/>
  <c r="CC24" i="3"/>
  <c r="CI23" i="3"/>
  <c r="CD23" i="3"/>
  <c r="CF23" i="3" s="1"/>
  <c r="CC23" i="3"/>
  <c r="CI22" i="3"/>
  <c r="CD22" i="3"/>
  <c r="CC22" i="3"/>
  <c r="CI21" i="3"/>
  <c r="AA21" i="3"/>
  <c r="CC21" i="3"/>
  <c r="CI20" i="3"/>
  <c r="AA20" i="3"/>
  <c r="J20" i="3"/>
  <c r="CE20" i="3" s="1"/>
  <c r="CC20" i="3"/>
  <c r="CI19" i="3"/>
  <c r="AA19" i="3"/>
  <c r="J19" i="3" s="1"/>
  <c r="CE19" i="3" s="1"/>
  <c r="CC19" i="3"/>
  <c r="CI18" i="3"/>
  <c r="AA18" i="3"/>
  <c r="J18" i="3" s="1"/>
  <c r="CE18" i="3" s="1"/>
  <c r="CC18" i="3"/>
  <c r="CI17" i="3"/>
  <c r="AA17" i="3"/>
  <c r="J17" i="3" s="1"/>
  <c r="CE17" i="3" s="1"/>
  <c r="CC17" i="3"/>
  <c r="CI16" i="3"/>
  <c r="AA16" i="3"/>
  <c r="J16" i="3" s="1"/>
  <c r="CE16" i="3" s="1"/>
  <c r="CC16" i="3"/>
  <c r="CI15" i="3"/>
  <c r="AA15" i="3"/>
  <c r="J15" i="3" s="1"/>
  <c r="CE15" i="3" s="1"/>
  <c r="CC15" i="3"/>
  <c r="CI14" i="3"/>
  <c r="AA14" i="3"/>
  <c r="J14" i="3" s="1"/>
  <c r="CE14" i="3" s="1"/>
  <c r="CC14" i="3"/>
  <c r="CI13" i="3"/>
  <c r="AA13" i="3"/>
  <c r="J13" i="3" s="1"/>
  <c r="CE13" i="3" s="1"/>
  <c r="CC13" i="3"/>
  <c r="CI12" i="3"/>
  <c r="AA12" i="3"/>
  <c r="J12" i="3" s="1"/>
  <c r="CE12" i="3" s="1"/>
  <c r="CC12" i="3"/>
  <c r="CI11" i="3"/>
  <c r="AA11" i="3"/>
  <c r="J11" i="3" s="1"/>
  <c r="CE11" i="3" s="1"/>
  <c r="CC11" i="3"/>
  <c r="CI10" i="3"/>
  <c r="AA10" i="3"/>
  <c r="J10" i="3" s="1"/>
  <c r="CE10" i="3" s="1"/>
  <c r="CC10" i="3"/>
  <c r="CI9" i="3"/>
  <c r="CC9" i="3"/>
  <c r="CI8" i="3"/>
  <c r="AA8" i="3"/>
  <c r="CC8" i="3"/>
  <c r="AA7" i="3"/>
  <c r="AB7" i="3"/>
  <c r="AC7" i="3" s="1"/>
  <c r="AD7" i="3"/>
  <c r="AE7" i="3" s="1"/>
  <c r="BH7" i="3"/>
  <c r="BI7" i="3"/>
  <c r="BI14" i="3"/>
  <c r="BH14" i="3"/>
  <c r="BI13" i="3"/>
  <c r="BH13" i="3"/>
  <c r="BI12" i="3"/>
  <c r="BH12" i="3"/>
  <c r="BI11" i="3"/>
  <c r="BH11" i="3"/>
  <c r="BI10" i="3"/>
  <c r="BH10" i="3"/>
  <c r="BI9" i="3"/>
  <c r="BH9" i="3"/>
  <c r="BI8" i="3"/>
  <c r="BH8" i="3"/>
  <c r="CI7" i="3"/>
  <c r="CC7" i="3"/>
  <c r="B5" i="2"/>
  <c r="BI21" i="3"/>
  <c r="BH21" i="3"/>
  <c r="BI20" i="3"/>
  <c r="BH20" i="3"/>
  <c r="BI19" i="3"/>
  <c r="BH19" i="3"/>
  <c r="BI18" i="3"/>
  <c r="BH18" i="3"/>
  <c r="BI17" i="3"/>
  <c r="BH17" i="3"/>
  <c r="BI16" i="3"/>
  <c r="BH16" i="3"/>
  <c r="BI15" i="3"/>
  <c r="BH15" i="3"/>
  <c r="BL23" i="3"/>
  <c r="BT23" i="3" s="1"/>
  <c r="BU23" i="3" s="1"/>
  <c r="BS23" i="3" s="1"/>
  <c r="BL24" i="3"/>
  <c r="BT24" i="3"/>
  <c r="BU24" i="3" s="1"/>
  <c r="BS24" i="3" s="1"/>
  <c r="BL25" i="3"/>
  <c r="BT25" i="3"/>
  <c r="BU25" i="3" s="1"/>
  <c r="BS25" i="3" s="1"/>
  <c r="BL26" i="3"/>
  <c r="BT26" i="3" s="1"/>
  <c r="BU26" i="3" s="1"/>
  <c r="BS26" i="3" s="1"/>
  <c r="AB8" i="3"/>
  <c r="AC8" i="3" s="1"/>
  <c r="M8" i="3" s="1"/>
  <c r="AD8" i="3"/>
  <c r="AE8" i="3" s="1"/>
  <c r="AB9" i="3"/>
  <c r="AC9" i="3" s="1"/>
  <c r="M9" i="3" s="1"/>
  <c r="AD9" i="3"/>
  <c r="AE9" i="3" s="1"/>
  <c r="AB10" i="3"/>
  <c r="AC10" i="3" s="1"/>
  <c r="O10" i="3" s="1"/>
  <c r="AD10" i="3"/>
  <c r="AE10" i="3" s="1"/>
  <c r="AB11" i="3"/>
  <c r="AC11" i="3" s="1"/>
  <c r="AD11" i="3"/>
  <c r="AE11" i="3" s="1"/>
  <c r="U11" i="3" s="1"/>
  <c r="AB12" i="3"/>
  <c r="AC12" i="3" s="1"/>
  <c r="AD12" i="3"/>
  <c r="AE12" i="3" s="1"/>
  <c r="S12" i="3" s="1"/>
  <c r="AB13" i="3"/>
  <c r="AC13" i="3" s="1"/>
  <c r="M13" i="3" s="1"/>
  <c r="AD13" i="3"/>
  <c r="AE13" i="3" s="1"/>
  <c r="AB14" i="3"/>
  <c r="AC14" i="3" s="1"/>
  <c r="AD14" i="3"/>
  <c r="AE14" i="3" s="1"/>
  <c r="S14" i="3" s="1"/>
  <c r="AB15" i="3"/>
  <c r="AC15" i="3" s="1"/>
  <c r="M15" i="3" s="1"/>
  <c r="AD15" i="3"/>
  <c r="AE15" i="3" s="1"/>
  <c r="U15" i="3" s="1"/>
  <c r="AB16" i="3"/>
  <c r="AC16" i="3" s="1"/>
  <c r="O16" i="3" s="1"/>
  <c r="AD16" i="3"/>
  <c r="AE16" i="3" s="1"/>
  <c r="AB17" i="3"/>
  <c r="AC17" i="3" s="1"/>
  <c r="O17" i="3" s="1"/>
  <c r="AD17" i="3"/>
  <c r="AE17" i="3" s="1"/>
  <c r="AB18" i="3"/>
  <c r="AC18" i="3" s="1"/>
  <c r="O18" i="3" s="1"/>
  <c r="AD18" i="3"/>
  <c r="AE18" i="3" s="1"/>
  <c r="S18" i="3" s="1"/>
  <c r="AB19" i="3"/>
  <c r="AC19" i="3" s="1"/>
  <c r="AD19" i="3"/>
  <c r="AE19" i="3" s="1"/>
  <c r="AB20" i="3"/>
  <c r="AC20" i="3" s="1"/>
  <c r="M20" i="3" s="1"/>
  <c r="AD20" i="3"/>
  <c r="AE20" i="3" s="1"/>
  <c r="AB21" i="3"/>
  <c r="AC21" i="3" s="1"/>
  <c r="O21" i="3"/>
  <c r="AD21" i="3"/>
  <c r="AE21" i="3" s="1"/>
  <c r="AA22" i="3"/>
  <c r="J22" i="3" s="1"/>
  <c r="CE22" i="3" s="1"/>
  <c r="AB22" i="3"/>
  <c r="AC22" i="3" s="1"/>
  <c r="M22" i="3" s="1"/>
  <c r="AD22" i="3"/>
  <c r="AE22" i="3" s="1"/>
  <c r="BH22" i="3"/>
  <c r="BI22" i="3"/>
  <c r="AA23" i="3"/>
  <c r="J23" i="3" s="1"/>
  <c r="CE23" i="3" s="1"/>
  <c r="AB23" i="3"/>
  <c r="AC23" i="3"/>
  <c r="O23" i="3" s="1"/>
  <c r="AD23" i="3"/>
  <c r="AE23" i="3" s="1"/>
  <c r="BH23" i="3"/>
  <c r="BI23" i="3"/>
  <c r="BK23" i="3"/>
  <c r="BQ23" i="3"/>
  <c r="BR23" i="3" s="1"/>
  <c r="BP23" i="3" s="1"/>
  <c r="BM23" i="3"/>
  <c r="BW23" i="3" s="1"/>
  <c r="BX23" i="3" s="1"/>
  <c r="BV23" i="3" s="1"/>
  <c r="AA24" i="3"/>
  <c r="J24" i="3"/>
  <c r="CE24" i="3" s="1"/>
  <c r="AB24" i="3"/>
  <c r="AC24" i="3" s="1"/>
  <c r="AD24" i="3"/>
  <c r="AE24" i="3" s="1"/>
  <c r="U24" i="3" s="1"/>
  <c r="BH24" i="3"/>
  <c r="BI24" i="3"/>
  <c r="BK24" i="3"/>
  <c r="BQ24" i="3" s="1"/>
  <c r="BR24" i="3" s="1"/>
  <c r="BP24" i="3" s="1"/>
  <c r="BM24" i="3"/>
  <c r="BW24" i="3" s="1"/>
  <c r="BX24" i="3" s="1"/>
  <c r="BV24" i="3" s="1"/>
  <c r="AA25" i="3"/>
  <c r="J25" i="3" s="1"/>
  <c r="CE25" i="3" s="1"/>
  <c r="AB25" i="3"/>
  <c r="AC25" i="3" s="1"/>
  <c r="M25" i="3" s="1"/>
  <c r="AD25" i="3"/>
  <c r="AE25" i="3" s="1"/>
  <c r="U25" i="3" s="1"/>
  <c r="BH25" i="3"/>
  <c r="BI25" i="3"/>
  <c r="BK25" i="3"/>
  <c r="BQ25" i="3" s="1"/>
  <c r="BR25" i="3" s="1"/>
  <c r="BP25" i="3" s="1"/>
  <c r="BM25" i="3"/>
  <c r="BW25" i="3"/>
  <c r="BX25" i="3" s="1"/>
  <c r="BV25" i="3" s="1"/>
  <c r="AA26" i="3"/>
  <c r="J26" i="3" s="1"/>
  <c r="CE26" i="3" s="1"/>
  <c r="AB26" i="3"/>
  <c r="AC26" i="3" s="1"/>
  <c r="O26" i="3" s="1"/>
  <c r="AD26" i="3"/>
  <c r="AE26" i="3"/>
  <c r="BH26" i="3"/>
  <c r="BI26" i="3"/>
  <c r="BK26" i="3"/>
  <c r="BQ26" i="3" s="1"/>
  <c r="BR26" i="3"/>
  <c r="BP26" i="3" s="1"/>
  <c r="BM26" i="3"/>
  <c r="BW26" i="3" s="1"/>
  <c r="BX26" i="3" s="1"/>
  <c r="BV26" i="3" s="1"/>
  <c r="CA22" i="3"/>
  <c r="CA21" i="3"/>
  <c r="CF8" i="3"/>
  <c r="CB21" i="3"/>
  <c r="J21" i="3"/>
  <c r="CE21" i="3" s="1"/>
  <c r="CF7" i="3"/>
  <c r="CF19" i="3"/>
  <c r="BT14" i="3"/>
  <c r="BU14" i="3" s="1"/>
  <c r="BS14" i="3" s="1"/>
  <c r="BW19" i="3"/>
  <c r="BX19" i="3" s="1"/>
  <c r="BV19" i="3" s="1"/>
  <c r="CF24" i="3"/>
  <c r="BW22" i="3"/>
  <c r="BX22" i="3" s="1"/>
  <c r="BV22" i="3" s="1"/>
  <c r="BQ10" i="3"/>
  <c r="BR10" i="3" s="1"/>
  <c r="CA26" i="3"/>
  <c r="CA25" i="3"/>
  <c r="S25" i="3"/>
  <c r="M21" i="3"/>
  <c r="CB19" i="3"/>
  <c r="CB8" i="3"/>
  <c r="CA24" i="3"/>
  <c r="BW20" i="3"/>
  <c r="BX20" i="3" s="1"/>
  <c r="BV20" i="3" s="1"/>
  <c r="U18" i="3" l="1"/>
  <c r="CF10" i="3"/>
  <c r="CA12" i="3"/>
  <c r="O8" i="3"/>
  <c r="S24" i="3"/>
  <c r="M23" i="3"/>
  <c r="CF12" i="3"/>
  <c r="O9" i="3"/>
  <c r="CF15" i="3"/>
  <c r="CB15" i="3"/>
  <c r="CF9" i="3"/>
  <c r="CB9" i="3"/>
  <c r="BT12" i="3"/>
  <c r="BU12" i="3" s="1"/>
  <c r="BS12" i="3" s="1"/>
  <c r="BT8" i="3"/>
  <c r="BU8" i="3" s="1"/>
  <c r="BS8" i="3" s="1"/>
  <c r="BQ9" i="3"/>
  <c r="BR9" i="3" s="1"/>
  <c r="BT9" i="3"/>
  <c r="BU9" i="3" s="1"/>
  <c r="BW15" i="3"/>
  <c r="BX15" i="3" s="1"/>
  <c r="BQ12" i="3"/>
  <c r="BR12" i="3" s="1"/>
  <c r="S17" i="3"/>
  <c r="U17" i="3"/>
  <c r="M14" i="3"/>
  <c r="O14" i="3"/>
  <c r="CB17" i="3"/>
  <c r="M16" i="3"/>
  <c r="O15" i="3"/>
  <c r="U13" i="3"/>
  <c r="S13" i="3"/>
  <c r="O13" i="3"/>
  <c r="S11" i="3"/>
  <c r="CB11" i="3"/>
  <c r="BQ8" i="3"/>
  <c r="BR8" i="3" s="1"/>
  <c r="BP8" i="3" s="1"/>
  <c r="BW8" i="3"/>
  <c r="BX8" i="3" s="1"/>
  <c r="BV8" i="3" s="1"/>
  <c r="J8" i="3"/>
  <c r="CE8" i="3" s="1"/>
  <c r="J7" i="3"/>
  <c r="CE7" i="3" s="1"/>
  <c r="C14" i="2"/>
  <c r="J26" i="2"/>
  <c r="S21" i="3"/>
  <c r="U21" i="3"/>
  <c r="S10" i="3"/>
  <c r="U10" i="3"/>
  <c r="U23" i="3"/>
  <c r="S23" i="3"/>
  <c r="U19" i="3"/>
  <c r="S19" i="3"/>
  <c r="U16" i="3"/>
  <c r="S16" i="3"/>
  <c r="S8" i="3"/>
  <c r="U8" i="3"/>
  <c r="U7" i="3"/>
  <c r="S7" i="3"/>
  <c r="S20" i="3"/>
  <c r="U20" i="3"/>
  <c r="U9" i="3"/>
  <c r="S9" i="3"/>
  <c r="J10" i="2"/>
  <c r="BM5" i="3"/>
  <c r="J17" i="2" s="1"/>
  <c r="O25" i="3"/>
  <c r="M10" i="3"/>
  <c r="CF17" i="3"/>
  <c r="M17" i="3"/>
  <c r="BK5" i="3"/>
  <c r="BK27" i="3" s="1"/>
  <c r="CB10" i="3"/>
  <c r="O22" i="3"/>
  <c r="U12" i="3"/>
  <c r="C21" i="2"/>
  <c r="C12" i="2"/>
  <c r="C23" i="2"/>
  <c r="J12" i="2"/>
  <c r="O11" i="3"/>
  <c r="M11" i="3"/>
  <c r="O7" i="3"/>
  <c r="M7" i="3"/>
  <c r="U22" i="3"/>
  <c r="S22" i="3"/>
  <c r="M12" i="3"/>
  <c r="O12" i="3"/>
  <c r="M24" i="3"/>
  <c r="O24" i="3"/>
  <c r="M19" i="3"/>
  <c r="O19" i="3"/>
  <c r="CB23" i="3"/>
  <c r="CA23" i="3"/>
  <c r="CA20" i="3"/>
  <c r="C16" i="2"/>
  <c r="C11" i="2"/>
  <c r="J15" i="2"/>
  <c r="U26" i="3"/>
  <c r="S26" i="3"/>
  <c r="J20" i="2"/>
  <c r="J13" i="2"/>
  <c r="C20" i="2"/>
  <c r="U14" i="3"/>
  <c r="CF13" i="3"/>
  <c r="CF22" i="3"/>
  <c r="CB22" i="3"/>
  <c r="CB18" i="3"/>
  <c r="CA18" i="3"/>
  <c r="BW18" i="3" s="1"/>
  <c r="BX18" i="3" s="1"/>
  <c r="CB20" i="3"/>
  <c r="M18" i="3"/>
  <c r="J11" i="2"/>
  <c r="C13" i="2"/>
  <c r="C15" i="2"/>
  <c r="J22" i="2"/>
  <c r="J23" i="2"/>
  <c r="C9" i="2"/>
  <c r="S15" i="3"/>
  <c r="O20" i="3"/>
  <c r="CB26" i="3"/>
  <c r="CF25" i="3"/>
  <c r="CB25" i="3"/>
  <c r="CB16" i="3"/>
  <c r="CA16" i="3"/>
  <c r="BW16" i="3" s="1"/>
  <c r="BX16" i="3" s="1"/>
  <c r="C22" i="2"/>
  <c r="J19" i="2"/>
  <c r="C10" i="2"/>
  <c r="BL5" i="3"/>
  <c r="C19" i="2"/>
  <c r="J9" i="2"/>
  <c r="CA13" i="3"/>
  <c r="BW13" i="3" s="1"/>
  <c r="BX13" i="3" s="1"/>
  <c r="BV13" i="3" s="1"/>
  <c r="CF16" i="3"/>
  <c r="CF18" i="3"/>
  <c r="CA11" i="3"/>
  <c r="M26" i="3"/>
  <c r="CA7" i="3"/>
  <c r="CB7" i="3"/>
  <c r="CA14" i="3"/>
  <c r="BW14" i="3" s="1"/>
  <c r="BX14" i="3" s="1"/>
  <c r="BV14" i="3" s="1"/>
  <c r="CF14" i="3"/>
  <c r="BS10" i="3" l="1"/>
  <c r="BS9" i="3"/>
  <c r="BV18" i="3"/>
  <c r="BV17" i="3"/>
  <c r="BV16" i="3"/>
  <c r="BV15" i="3"/>
  <c r="BV12" i="3"/>
  <c r="BP9" i="3"/>
  <c r="BQ11" i="3"/>
  <c r="BR11" i="3" s="1"/>
  <c r="BP11" i="3" s="1"/>
  <c r="BT11" i="3"/>
  <c r="BU11" i="3" s="1"/>
  <c r="BS11" i="3" s="1"/>
  <c r="BT7" i="3"/>
  <c r="BU7" i="3" s="1"/>
  <c r="BS7" i="3" s="1"/>
  <c r="BS27" i="3" s="1"/>
  <c r="BQ7" i="3"/>
  <c r="BR7" i="3" s="1"/>
  <c r="BP7" i="3" s="1"/>
  <c r="BP12" i="3"/>
  <c r="BP10" i="3"/>
  <c r="BK29" i="3"/>
  <c r="C17" i="2"/>
  <c r="BK28" i="3"/>
  <c r="C18" i="2"/>
  <c r="J24" i="2"/>
  <c r="CB28" i="3"/>
  <c r="BV27" i="3" l="1"/>
  <c r="CL30" i="3" s="1"/>
  <c r="BL27" i="3"/>
  <c r="CK30" i="3"/>
  <c r="CL29" i="3"/>
  <c r="CK29" i="3"/>
  <c r="BL29" i="3"/>
  <c r="C24" i="2"/>
  <c r="C26" i="2" s="1"/>
  <c r="BP27" i="3"/>
  <c r="CL28" i="3" s="1"/>
  <c r="CB30" i="3"/>
  <c r="CG30" i="3" s="1"/>
  <c r="BL28" i="3"/>
  <c r="BL30" i="3" s="1"/>
  <c r="CB29" i="3"/>
  <c r="CI28" i="3"/>
  <c r="CG28" i="3"/>
  <c r="CE28" i="3"/>
  <c r="CH28" i="3"/>
  <c r="CJ28" i="3"/>
  <c r="CD28" i="3"/>
  <c r="CC28" i="3"/>
  <c r="CH30" i="3" l="1"/>
  <c r="CK28" i="3"/>
  <c r="CI30" i="3"/>
  <c r="CJ30" i="3"/>
  <c r="CD30" i="3"/>
  <c r="CE30" i="3"/>
  <c r="CC30" i="3"/>
  <c r="CD29" i="3"/>
  <c r="CJ29" i="3"/>
  <c r="CG29" i="3"/>
  <c r="CE29" i="3"/>
  <c r="CI29" i="3"/>
  <c r="CH29" i="3"/>
  <c r="CC29" i="3"/>
  <c r="J28" i="3"/>
  <c r="AA28" i="3" s="1"/>
  <c r="J27" i="3"/>
  <c r="J29" i="3"/>
  <c r="AA29" i="3" s="1"/>
  <c r="CF30" i="3" l="1"/>
  <c r="CF29" i="3"/>
  <c r="AA27" i="3"/>
  <c r="O27" i="3" s="1"/>
  <c r="CF28" i="3"/>
  <c r="O28" i="3"/>
  <c r="M28" i="3"/>
  <c r="O29" i="3"/>
  <c r="M29" i="3"/>
  <c r="M2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HIO</author>
  </authors>
  <commentList>
    <comment ref="P1" authorId="0" shapeId="0" xr:uid="{00000000-0006-0000-0000-000002000000}">
      <text>
        <r>
          <rPr>
            <b/>
            <sz val="9"/>
            <color indexed="81"/>
            <rFont val="MS P ゴシック"/>
            <family val="3"/>
            <charset val="128"/>
          </rPr>
          <t>まずはじめに
学校番号シートを参照いただき学校番号を入力してください</t>
        </r>
      </text>
    </comment>
    <comment ref="S2" authorId="0" shapeId="0" xr:uid="{631640E1-790B-46BC-9C1E-16EB8A540817}">
      <text>
        <r>
          <rPr>
            <b/>
            <sz val="9"/>
            <color indexed="81"/>
            <rFont val="MS P ゴシック"/>
            <family val="3"/>
            <charset val="128"/>
          </rPr>
          <t>学校の電話番号を入力してください</t>
        </r>
      </text>
    </comment>
    <comment ref="D3" authorId="0" shapeId="0" xr:uid="{751953FC-01FB-44E0-9BB2-F238B9A468B4}">
      <text>
        <r>
          <rPr>
            <b/>
            <sz val="9"/>
            <color indexed="81"/>
            <rFont val="MS P ゴシック"/>
            <family val="3"/>
            <charset val="128"/>
          </rPr>
          <t>申込責任者の先生のお名前を入力してください</t>
        </r>
      </text>
    </comment>
    <comment ref="S3" authorId="0" shapeId="0" xr:uid="{DCD7BEEE-B802-4EE9-ABCB-AFA05063AC15}">
      <text>
        <r>
          <rPr>
            <b/>
            <sz val="9"/>
            <color indexed="81"/>
            <rFont val="MS P ゴシック"/>
            <family val="3"/>
            <charset val="128"/>
          </rPr>
          <t>申込責任者の先生の携帯電話番号を入力してください</t>
        </r>
      </text>
    </comment>
    <comment ref="B5" authorId="0" shapeId="0" xr:uid="{00000000-0006-0000-0000-000006000000}">
      <text>
        <r>
          <rPr>
            <b/>
            <sz val="12"/>
            <color indexed="81"/>
            <rFont val="MS P ゴシック"/>
            <family val="3"/>
            <charset val="128"/>
          </rPr>
          <t>まずはじめに入力してください
近畿大会用の番号がわからない場合は普段使用している番号でかまいません（後日修正できます）
男女合わせて２０名を超える場合には申告してください
（２１人目以降の入力を別ファイルにして作成してください）</t>
        </r>
      </text>
    </comment>
    <comment ref="C5" authorId="0" shapeId="0" xr:uid="{00000000-0006-0000-0000-000007000000}">
      <text>
        <r>
          <rPr>
            <b/>
            <sz val="9"/>
            <color indexed="81"/>
            <rFont val="MS P ゴシック"/>
            <family val="3"/>
            <charset val="128"/>
          </rPr>
          <t>入力してください
外字登録が必要な場合にはいったん当て字で入力して
いただいたうえで申し込み時に申告してください</t>
        </r>
      </text>
    </comment>
    <comment ref="E5" authorId="0" shapeId="0" xr:uid="{00000000-0006-0000-0000-000008000000}">
      <text>
        <r>
          <rPr>
            <b/>
            <sz val="9"/>
            <color indexed="81"/>
            <rFont val="MS P ゴシック"/>
            <family val="3"/>
            <charset val="128"/>
          </rPr>
          <t>入力してください</t>
        </r>
      </text>
    </comment>
    <comment ref="G5" authorId="0" shapeId="0" xr:uid="{00000000-0006-0000-0000-000009000000}">
      <text>
        <r>
          <rPr>
            <b/>
            <sz val="9"/>
            <color indexed="81"/>
            <rFont val="MS P ゴシック"/>
            <family val="3"/>
            <charset val="128"/>
          </rPr>
          <t>学年を選んでください
無学年の場合は空欄のままでお願いします</t>
        </r>
      </text>
    </comment>
    <comment ref="H5" authorId="0" shapeId="0" xr:uid="{00000000-0006-0000-0000-00000A000000}">
      <text>
        <r>
          <rPr>
            <b/>
            <sz val="9"/>
            <color indexed="81"/>
            <rFont val="MS P ゴシック"/>
            <family val="3"/>
            <charset val="128"/>
          </rPr>
          <t>男子：Ｍ
女子：Ｆ
を選んでください</t>
        </r>
      </text>
    </comment>
    <comment ref="I5" authorId="0" shapeId="0" xr:uid="{00000000-0006-0000-0000-00000B000000}">
      <text>
        <r>
          <rPr>
            <b/>
            <sz val="12"/>
            <color indexed="81"/>
            <rFont val="MS P ゴシック"/>
            <family val="3"/>
            <charset val="128"/>
          </rPr>
          <t>"/"をはさんで西暦10桁で入力してください
 例　２００１年２月３日"生まれの場合
 　　 → 2001/02/03 と入力する
 　　 → 010203 と６桁で表示される</t>
        </r>
      </text>
    </comment>
    <comment ref="K5" authorId="0" shapeId="0" xr:uid="{00000000-0006-0000-0000-00000C000000}">
      <text>
        <r>
          <rPr>
            <b/>
            <sz val="9"/>
            <color indexed="81"/>
            <rFont val="MS P ゴシック"/>
            <family val="3"/>
            <charset val="128"/>
          </rPr>
          <t>選んでください</t>
        </r>
      </text>
    </comment>
    <comment ref="L5" authorId="0" shapeId="0" xr:uid="{00000000-0006-0000-0000-00000D000000}">
      <text>
        <r>
          <rPr>
            <b/>
            <sz val="9"/>
            <color indexed="81"/>
            <rFont val="MS P ゴシック"/>
            <family val="3"/>
            <charset val="128"/>
          </rPr>
          <t>番組編成のために必要ですので可能な限り入力してください（練習での記録でもかまいません）</t>
        </r>
      </text>
    </comment>
    <comment ref="Q5" authorId="0" shapeId="0" xr:uid="{00000000-0006-0000-0000-00000E000000}">
      <text>
        <r>
          <rPr>
            <b/>
            <sz val="9"/>
            <color indexed="81"/>
            <rFont val="MS P ゴシック"/>
            <family val="3"/>
            <charset val="128"/>
          </rPr>
          <t>選んでください</t>
        </r>
      </text>
    </comment>
    <comment ref="R5" authorId="0" shapeId="0" xr:uid="{00000000-0006-0000-0000-00000F000000}">
      <text>
        <r>
          <rPr>
            <b/>
            <sz val="9"/>
            <color indexed="81"/>
            <rFont val="MS P ゴシック"/>
            <family val="3"/>
            <charset val="128"/>
          </rPr>
          <t>番組編成のために必要ですので可能な限り入力してください（練習での記録でもかまいません）</t>
        </r>
      </text>
    </comment>
    <comment ref="W5" authorId="0" shapeId="0" xr:uid="{00000000-0006-0000-0000-000010000000}">
      <text>
        <r>
          <rPr>
            <b/>
            <sz val="9"/>
            <color indexed="81"/>
            <rFont val="MS P ゴシック"/>
            <family val="3"/>
            <charset val="128"/>
          </rPr>
          <t>出場する場合には"○"を選んでください</t>
        </r>
      </text>
    </comment>
    <comment ref="X5" authorId="0" shapeId="0" xr:uid="{00000000-0006-0000-0000-000011000000}">
      <text>
        <r>
          <rPr>
            <b/>
            <sz val="9"/>
            <color indexed="81"/>
            <rFont val="MS P ゴシック"/>
            <family val="3"/>
            <charset val="128"/>
          </rPr>
          <t>出場する場合には"○"を選んでください</t>
        </r>
      </text>
    </comment>
    <comment ref="J27" authorId="0" shapeId="0" xr:uid="{00000000-0006-0000-0000-000012000000}">
      <text>
        <r>
          <rPr>
            <b/>
            <sz val="9"/>
            <color indexed="81"/>
            <rFont val="MS P ゴシック"/>
            <family val="3"/>
            <charset val="128"/>
          </rPr>
          <t>リレー種目にエントリーする場合にはここに表示されますので記録を入力してください</t>
        </r>
      </text>
    </comment>
  </commentList>
</comments>
</file>

<file path=xl/sharedStrings.xml><?xml version="1.0" encoding="utf-8"?>
<sst xmlns="http://schemas.openxmlformats.org/spreadsheetml/2006/main" count="1672" uniqueCount="576">
  <si>
    <t>番号</t>
    <rPh sb="0" eb="2">
      <t>バンゴウ</t>
    </rPh>
    <phoneticPr fontId="1"/>
  </si>
  <si>
    <t>学年</t>
    <rPh sb="0" eb="2">
      <t>ガクネン</t>
    </rPh>
    <phoneticPr fontId="1"/>
  </si>
  <si>
    <t>性別</t>
    <rPh sb="0" eb="2">
      <t>セイベツ</t>
    </rPh>
    <phoneticPr fontId="1"/>
  </si>
  <si>
    <t>生年
月日</t>
    <rPh sb="0" eb="2">
      <t>セイネン</t>
    </rPh>
    <rPh sb="3" eb="5">
      <t>ガッピ</t>
    </rPh>
    <phoneticPr fontId="1"/>
  </si>
  <si>
    <t>LJ</t>
  </si>
  <si>
    <t>HJ</t>
  </si>
  <si>
    <t>TJ</t>
  </si>
  <si>
    <t>SP</t>
  </si>
  <si>
    <t>DT</t>
  </si>
  <si>
    <t>男子</t>
    <rPh sb="0" eb="2">
      <t>ダンシ</t>
    </rPh>
    <phoneticPr fontId="1"/>
  </si>
  <si>
    <t>女子</t>
    <rPh sb="0" eb="2">
      <t>ジョシ</t>
    </rPh>
    <phoneticPr fontId="1"/>
  </si>
  <si>
    <t>○</t>
    <phoneticPr fontId="1"/>
  </si>
  <si>
    <t>春日丘</t>
  </si>
  <si>
    <t>ｶｽｶﾞｵｶ</t>
  </si>
  <si>
    <t>ｷｼﾜﾀﾞｻﾝｷﾞｮｳ</t>
  </si>
  <si>
    <t>向陽台</t>
  </si>
  <si>
    <t>ｺｳﾖｳﾀﾞｲ</t>
  </si>
  <si>
    <t>長尾谷</t>
  </si>
  <si>
    <t>ﾅｶﾞｵﾀﾞﾆ</t>
  </si>
  <si>
    <t>寝屋川</t>
  </si>
  <si>
    <t>布施</t>
  </si>
  <si>
    <t>ﾌｾ</t>
  </si>
  <si>
    <t>大手前</t>
  </si>
  <si>
    <t>ｵｵﾃﾏｴ</t>
  </si>
  <si>
    <t>桃谷通</t>
  </si>
  <si>
    <t>桜塚</t>
  </si>
  <si>
    <t>ｻｸﾗﾂﾞｶ</t>
  </si>
  <si>
    <t>成城</t>
  </si>
  <si>
    <t>ｾｲｼﾞｮｳ</t>
  </si>
  <si>
    <t>三国丘</t>
  </si>
  <si>
    <t>ﾐｸﾆｶﾞｵｶ</t>
  </si>
  <si>
    <t>天王寺学館</t>
  </si>
  <si>
    <t>ﾃﾝﾉｳｼﾞｶﾞｯｶﾝ</t>
  </si>
  <si>
    <t>クラーク大阪</t>
  </si>
  <si>
    <t>向陽台高等学校</t>
  </si>
  <si>
    <t>長尾谷高等学校</t>
  </si>
  <si>
    <t>八洲学園高等学校</t>
  </si>
  <si>
    <t>氏名</t>
    <rPh sb="0" eb="2">
      <t>シメイ</t>
    </rPh>
    <phoneticPr fontId="1"/>
  </si>
  <si>
    <t>姓</t>
    <rPh sb="0" eb="1">
      <t>セイ</t>
    </rPh>
    <phoneticPr fontId="1"/>
  </si>
  <si>
    <t>名</t>
    <rPh sb="0" eb="1">
      <t>メイ</t>
    </rPh>
    <phoneticPr fontId="1"/>
  </si>
  <si>
    <t>-</t>
    <phoneticPr fontId="1"/>
  </si>
  <si>
    <t>学校番号</t>
    <rPh sb="0" eb="2">
      <t>ガッコウ</t>
    </rPh>
    <rPh sb="2" eb="4">
      <t>バンゴウ</t>
    </rPh>
    <phoneticPr fontId="1"/>
  </si>
  <si>
    <t>略称</t>
    <rPh sb="0" eb="2">
      <t>リャクショウ</t>
    </rPh>
    <phoneticPr fontId="1"/>
  </si>
  <si>
    <t>参加人数集計</t>
    <rPh sb="0" eb="2">
      <t>サンカ</t>
    </rPh>
    <rPh sb="2" eb="4">
      <t>ニンズウ</t>
    </rPh>
    <rPh sb="4" eb="6">
      <t>シュウケイ</t>
    </rPh>
    <phoneticPr fontId="1"/>
  </si>
  <si>
    <t>種目</t>
    <rPh sb="0" eb="2">
      <t>シュモク</t>
    </rPh>
    <phoneticPr fontId="1"/>
  </si>
  <si>
    <t>人数</t>
    <rPh sb="0" eb="2">
      <t>ニンズウ</t>
    </rPh>
    <phoneticPr fontId="1"/>
  </si>
  <si>
    <t>400H</t>
    <phoneticPr fontId="1"/>
  </si>
  <si>
    <t>100H</t>
    <phoneticPr fontId="1"/>
  </si>
  <si>
    <t>3000SC</t>
    <phoneticPr fontId="1"/>
  </si>
  <si>
    <t>4×100R</t>
    <phoneticPr fontId="1"/>
  </si>
  <si>
    <t>4×400R</t>
    <phoneticPr fontId="1"/>
  </si>
  <si>
    <t>走幅跳</t>
    <rPh sb="0" eb="1">
      <t>ハシ</t>
    </rPh>
    <rPh sb="1" eb="2">
      <t>ハバ</t>
    </rPh>
    <rPh sb="2" eb="3">
      <t>ト</t>
    </rPh>
    <phoneticPr fontId="1"/>
  </si>
  <si>
    <t>走高跳</t>
    <rPh sb="0" eb="1">
      <t>ハシ</t>
    </rPh>
    <rPh sb="1" eb="3">
      <t>タカト</t>
    </rPh>
    <phoneticPr fontId="1"/>
  </si>
  <si>
    <t>三段跳</t>
    <rPh sb="0" eb="3">
      <t>サンダント</t>
    </rPh>
    <phoneticPr fontId="1"/>
  </si>
  <si>
    <t>砲丸投</t>
    <rPh sb="0" eb="3">
      <t>ホウガンナ</t>
    </rPh>
    <phoneticPr fontId="1"/>
  </si>
  <si>
    <t>円盤投</t>
    <rPh sb="0" eb="3">
      <t>エンバンナ</t>
    </rPh>
    <phoneticPr fontId="1"/>
  </si>
  <si>
    <t>合計</t>
    <rPh sb="0" eb="2">
      <t>ゴウケイ</t>
    </rPh>
    <phoneticPr fontId="1"/>
  </si>
  <si>
    <t>リレーのみの参加者</t>
    <rPh sb="6" eb="9">
      <t>サンカシャ</t>
    </rPh>
    <phoneticPr fontId="1"/>
  </si>
  <si>
    <t>種目①</t>
    <rPh sb="0" eb="2">
      <t>シュモク</t>
    </rPh>
    <phoneticPr fontId="1"/>
  </si>
  <si>
    <t>種目②</t>
    <rPh sb="0" eb="2">
      <t>シュモク</t>
    </rPh>
    <phoneticPr fontId="1"/>
  </si>
  <si>
    <t>3000SC</t>
    <phoneticPr fontId="1"/>
  </si>
  <si>
    <t>100H</t>
    <phoneticPr fontId="1"/>
  </si>
  <si>
    <t>学校名</t>
    <rPh sb="0" eb="3">
      <t>ガッコウメイ</t>
    </rPh>
    <phoneticPr fontId="1"/>
  </si>
  <si>
    <t>ﾌﾘｶﾞﾅ</t>
    <phoneticPr fontId="1"/>
  </si>
  <si>
    <t>学校名略称</t>
    <phoneticPr fontId="1"/>
  </si>
  <si>
    <t>種目①</t>
    <phoneticPr fontId="1"/>
  </si>
  <si>
    <t>参考記録</t>
    <rPh sb="0" eb="2">
      <t>サンコウ</t>
    </rPh>
    <phoneticPr fontId="1"/>
  </si>
  <si>
    <t>種目②</t>
    <phoneticPr fontId="1"/>
  </si>
  <si>
    <t>4×
100R</t>
    <phoneticPr fontId="1"/>
  </si>
  <si>
    <t>4×
400R</t>
    <phoneticPr fontId="1"/>
  </si>
  <si>
    <t>ｾｲ</t>
    <phoneticPr fontId="1"/>
  </si>
  <si>
    <t>ﾒｲ</t>
    <phoneticPr fontId="1"/>
  </si>
  <si>
    <t>入力</t>
    <rPh sb="0" eb="2">
      <t>ニュウリョク</t>
    </rPh>
    <phoneticPr fontId="3"/>
  </si>
  <si>
    <t>①</t>
    <phoneticPr fontId="3"/>
  </si>
  <si>
    <t>②</t>
    <phoneticPr fontId="3"/>
  </si>
  <si>
    <t>リレーのみ</t>
    <phoneticPr fontId="1"/>
  </si>
  <si>
    <t>M4K</t>
    <phoneticPr fontId="1"/>
  </si>
  <si>
    <t>Mmile</t>
    <phoneticPr fontId="1"/>
  </si>
  <si>
    <t>F4K</t>
    <phoneticPr fontId="1"/>
  </si>
  <si>
    <t>リレー</t>
    <phoneticPr fontId="1"/>
  </si>
  <si>
    <t>コード</t>
    <phoneticPr fontId="3"/>
  </si>
  <si>
    <t>参考記録</t>
    <rPh sb="0" eb="2">
      <t>サンコウ</t>
    </rPh>
    <rPh sb="2" eb="4">
      <t>キロク</t>
    </rPh>
    <phoneticPr fontId="3"/>
  </si>
  <si>
    <t>走幅跳</t>
    <rPh sb="0" eb="1">
      <t>ハシ</t>
    </rPh>
    <rPh sb="1" eb="3">
      <t>ハバト</t>
    </rPh>
    <phoneticPr fontId="1"/>
  </si>
  <si>
    <t>M</t>
    <phoneticPr fontId="1"/>
  </si>
  <si>
    <t>分</t>
    <rPh sb="0" eb="1">
      <t>フン</t>
    </rPh>
    <phoneticPr fontId="3"/>
  </si>
  <si>
    <t>秒</t>
    <rPh sb="0" eb="1">
      <t>ビョウ</t>
    </rPh>
    <phoneticPr fontId="3"/>
  </si>
  <si>
    <t>F</t>
    <phoneticPr fontId="1"/>
  </si>
  <si>
    <t>100H</t>
    <phoneticPr fontId="1"/>
  </si>
  <si>
    <t>3000SC</t>
    <phoneticPr fontId="1"/>
  </si>
  <si>
    <t>400H</t>
    <phoneticPr fontId="1"/>
  </si>
  <si>
    <t>男子4×100R</t>
    <rPh sb="0" eb="2">
      <t>ダンシ</t>
    </rPh>
    <phoneticPr fontId="3"/>
  </si>
  <si>
    <t>男子4×400R</t>
    <rPh sb="0" eb="2">
      <t>ダンシ</t>
    </rPh>
    <phoneticPr fontId="3"/>
  </si>
  <si>
    <t>女子4×100R</t>
    <rPh sb="0" eb="2">
      <t>ジョシ</t>
    </rPh>
    <phoneticPr fontId="3"/>
  </si>
  <si>
    <t>mat</t>
    <phoneticPr fontId="3"/>
  </si>
  <si>
    <t>DB</t>
  </si>
  <si>
    <t>N1</t>
  </si>
  <si>
    <t>N2</t>
  </si>
  <si>
    <t>SX</t>
  </si>
  <si>
    <t>KC</t>
  </si>
  <si>
    <t>MC</t>
  </si>
  <si>
    <t>TL</t>
  </si>
  <si>
    <t>WT</t>
  </si>
  <si>
    <t>ZK</t>
  </si>
  <si>
    <t>S1</t>
  </si>
  <si>
    <t>S2</t>
  </si>
  <si>
    <t>　</t>
    <phoneticPr fontId="3"/>
  </si>
  <si>
    <t>　　</t>
    <phoneticPr fontId="3"/>
  </si>
  <si>
    <t>M_400r</t>
    <phoneticPr fontId="3"/>
  </si>
  <si>
    <t>M_1600r</t>
    <phoneticPr fontId="3"/>
  </si>
  <si>
    <t>F_400r</t>
    <phoneticPr fontId="3"/>
  </si>
  <si>
    <t>N3</t>
  </si>
  <si>
    <t>TM</t>
  </si>
  <si>
    <t>S3</t>
  </si>
  <si>
    <t>S4</t>
  </si>
  <si>
    <t>S5</t>
  </si>
  <si>
    <t>S6</t>
  </si>
  <si>
    <t>ﾈﾔｶﾞﾜ</t>
  </si>
  <si>
    <t>ｍ</t>
    <phoneticPr fontId="3"/>
  </si>
  <si>
    <t/>
  </si>
  <si>
    <t>ﾆｯｷｮｳｺｳｶﾝｻｲｼﾞｮｳﾎｳ</t>
  </si>
  <si>
    <t>ﾆｼﾉﾀﾞｺｳｶ</t>
  </si>
  <si>
    <t>ｲﾏﾐﾔｺｳｶ</t>
  </si>
  <si>
    <t>ﾌｼﾞｲﾃﾞﾗｺｳｶ</t>
  </si>
  <si>
    <t>ｲｽﾞﾐｿｳｺﾞｳ</t>
  </si>
  <si>
    <t>大阪わかば</t>
  </si>
  <si>
    <t>ｵｵｻｶﾜｶﾊﾞ</t>
  </si>
  <si>
    <t>ｲﾊﾞﾗｷﾞｺｳｶ</t>
  </si>
  <si>
    <t>ﾓﾓﾀﾞﾆﾂｳｼﾝ</t>
  </si>
  <si>
    <t>岸和田産業</t>
  </si>
  <si>
    <t>秋桜</t>
  </si>
  <si>
    <t>秋桜高等学校</t>
  </si>
  <si>
    <t>ｼｭｳｵｳ</t>
  </si>
  <si>
    <t>天王寺学館高等学校</t>
  </si>
  <si>
    <t>飛鳥未来大阪</t>
  </si>
  <si>
    <t>飛鳥未来高等学校　大阪キャンパス</t>
  </si>
  <si>
    <t>ｱｽｶﾐﾗｲｵｵｻｶ</t>
  </si>
  <si>
    <t>星槎国際大阪</t>
  </si>
  <si>
    <t>ｾｲｻｺｸｻｲｵｵｻｶ</t>
  </si>
  <si>
    <t>ｸﾗｰｸｵｵｻｶ</t>
  </si>
  <si>
    <t>No.</t>
  </si>
  <si>
    <t>学校名</t>
    <rPh sb="0" eb="2">
      <t>ガッコウ</t>
    </rPh>
    <rPh sb="1" eb="3">
      <t>コウメイ</t>
    </rPh>
    <phoneticPr fontId="1"/>
  </si>
  <si>
    <t>ｶﾅ</t>
  </si>
  <si>
    <t>郵便番号</t>
    <rPh sb="0" eb="4">
      <t>ユウビンバンゴウ</t>
    </rPh>
    <phoneticPr fontId="1"/>
  </si>
  <si>
    <t>住所</t>
    <rPh sb="0" eb="2">
      <t>ジュウショ</t>
    </rPh>
    <phoneticPr fontId="1"/>
  </si>
  <si>
    <t>TEL</t>
  </si>
  <si>
    <t>FAX</t>
  </si>
  <si>
    <t>桁</t>
    <rPh sb="0" eb="1">
      <t>ケタ</t>
    </rPh>
    <phoneticPr fontId="3"/>
  </si>
  <si>
    <t>単位①</t>
    <rPh sb="0" eb="2">
      <t>タンイ</t>
    </rPh>
    <phoneticPr fontId="3"/>
  </si>
  <si>
    <t>単位②</t>
    <rPh sb="0" eb="2">
      <t>タンイ</t>
    </rPh>
    <phoneticPr fontId="3"/>
  </si>
  <si>
    <t>参加者合計</t>
    <rPh sb="0" eb="3">
      <t>サンカシャ</t>
    </rPh>
    <rPh sb="3" eb="5">
      <t>ゴウケイ</t>
    </rPh>
    <phoneticPr fontId="1"/>
  </si>
  <si>
    <t>第５８回近畿高等学校定通制体育大会陸上競技の部エントリーデータシート</t>
    <phoneticPr fontId="3"/>
  </si>
  <si>
    <t>申込責任者氏名</t>
    <rPh sb="0" eb="2">
      <t>モウシコミ</t>
    </rPh>
    <rPh sb="2" eb="5">
      <t>セキニンシャ</t>
    </rPh>
    <rPh sb="5" eb="7">
      <t>シメイ</t>
    </rPh>
    <phoneticPr fontId="1"/>
  </si>
  <si>
    <t>学校TEL</t>
    <rPh sb="0" eb="2">
      <t>ガッコウ</t>
    </rPh>
    <phoneticPr fontId="1"/>
  </si>
  <si>
    <t>携帯電話</t>
    <rPh sb="0" eb="2">
      <t>ケイタイ</t>
    </rPh>
    <rPh sb="2" eb="4">
      <t>デンワ</t>
    </rPh>
    <phoneticPr fontId="1"/>
  </si>
  <si>
    <t>滋賀</t>
  </si>
  <si>
    <t>25</t>
  </si>
  <si>
    <t>私立綾羽高等学校</t>
  </si>
  <si>
    <t>ｱﾔﾊ</t>
  </si>
  <si>
    <t>綾羽</t>
  </si>
  <si>
    <t>私立綾羽高等学校通信制</t>
  </si>
  <si>
    <t>ｱﾔﾊｺｳｺｳﾂｳｼﾝｾｲ</t>
  </si>
  <si>
    <t>綾羽通</t>
  </si>
  <si>
    <t>滋賀県立大津清陵高等学校</t>
  </si>
  <si>
    <t>ｵｵﾂｾｲﾘｮｳ</t>
  </si>
  <si>
    <t>大津清陵</t>
  </si>
  <si>
    <t>滋賀県立大津清陵高等学校馬場分校</t>
  </si>
  <si>
    <t>ｵｵﾂｾｲﾘｮｳﾊﾞﾝﾊﾌﾞﾝｺｳ</t>
  </si>
  <si>
    <t>大津清陵馬場</t>
  </si>
  <si>
    <t>滋賀県立大津清陵高等学校通信制</t>
  </si>
  <si>
    <t>ｵｳﾂｾｲﾘｮｳﾂｳｼﾝｾｲ</t>
  </si>
  <si>
    <t>大津清陵通</t>
  </si>
  <si>
    <t>滋賀県立瀬田高等学校</t>
  </si>
  <si>
    <t>ｾﾀ</t>
  </si>
  <si>
    <t>瀬田</t>
  </si>
  <si>
    <t>滋賀県立長浜北星高等学校定時制</t>
  </si>
  <si>
    <t>ﾅｶﾞﾊﾏﾎｸｾｲ</t>
  </si>
  <si>
    <t>長浜北星</t>
  </si>
  <si>
    <t>京都</t>
  </si>
  <si>
    <t>26</t>
  </si>
  <si>
    <t>京都府立北桑田高等学校美山分校</t>
  </si>
  <si>
    <t>ｷﾀｸﾜﾀﾞﾐﾔﾏﾌﾞﾝｺｳ</t>
  </si>
  <si>
    <t>北桑田美山分</t>
  </si>
  <si>
    <t>京都府立網野高等学校間人分校</t>
  </si>
  <si>
    <t>ｱﾐﾉﾀｲｻﾞﾌﾞﾝｺｳ</t>
  </si>
  <si>
    <t>網野間人分</t>
  </si>
  <si>
    <t>京都府立桃山高等学校</t>
  </si>
  <si>
    <t>ﾓﾓﾔﾏ</t>
  </si>
  <si>
    <t>桃山</t>
  </si>
  <si>
    <t>京都府立朱雀高等学校通信制</t>
  </si>
  <si>
    <t>ｽｻﾞｸﾂｳｼﾝ</t>
  </si>
  <si>
    <t>朱雀通</t>
  </si>
  <si>
    <t>京都市立伏見工業高等学校</t>
  </si>
  <si>
    <t>ﾌｼﾐｺｳｷﾞｮｳ</t>
  </si>
  <si>
    <t>伏見工</t>
  </si>
  <si>
    <t>京都府立鳥羽高等学校</t>
  </si>
  <si>
    <t>ﾄﾊﾞ</t>
  </si>
  <si>
    <t>鳥羽</t>
  </si>
  <si>
    <t>京都府立綾部高等学校</t>
  </si>
  <si>
    <t>ｱﾔﾍﾞ</t>
  </si>
  <si>
    <t>綾部</t>
  </si>
  <si>
    <t>京都市立西京高等学校</t>
  </si>
  <si>
    <t>ｻｲｷｮｳ</t>
  </si>
  <si>
    <t>西京</t>
  </si>
  <si>
    <t>京都府立朱雀高等学校定時制</t>
  </si>
  <si>
    <t>ｽｻﾞｸﾃｲ</t>
  </si>
  <si>
    <t>朱雀定</t>
  </si>
  <si>
    <t>京都府立西舞鶴高等学校通信制</t>
  </si>
  <si>
    <t>ﾆｼﾏｲﾂﾞﾙﾂｳｼﾝ</t>
  </si>
  <si>
    <t>西舞鶴通</t>
  </si>
  <si>
    <t>京都府立東舞鶴高等学校浮島分校</t>
  </si>
  <si>
    <t>ﾋｶﾞｼﾏｲﾂﾞﾙｳｷｼﾏﾌﾞﾝｺｳ</t>
  </si>
  <si>
    <t>東舞鶴浮島分</t>
  </si>
  <si>
    <t>京都府立福知山高等学校三和分校</t>
  </si>
  <si>
    <t>ﾌｸﾁﾔﾏﾐﾜﾌﾞﾝｺｳ</t>
  </si>
  <si>
    <t>福知山三和分</t>
  </si>
  <si>
    <t>学校法人東洋学園 長尾谷高等学校京都分校</t>
  </si>
  <si>
    <t>ﾅｶﾞｵﾀﾞﾆｷｮｳﾄ</t>
  </si>
  <si>
    <t>長尾谷京都</t>
  </si>
  <si>
    <t>京都府立宮津高等学校伊根分校</t>
  </si>
  <si>
    <t>ﾐﾔﾂﾞｲﾈﾌﾞﾝｺｳ</t>
  </si>
  <si>
    <t>宮津伊根分</t>
  </si>
  <si>
    <t>京都府立清明高等学校</t>
  </si>
  <si>
    <t>ｾｲﾒｲ</t>
  </si>
  <si>
    <t>清明</t>
  </si>
  <si>
    <t>京都私立京都廣学館高等学校通信制</t>
  </si>
  <si>
    <t>ｷｮｳﾄｺｳｶﾞｯｶﾝ</t>
  </si>
  <si>
    <t>京都廣学館</t>
  </si>
  <si>
    <t>京都府立清新高等学校</t>
  </si>
  <si>
    <t>ｾｲｼﾝ</t>
  </si>
  <si>
    <t>清新</t>
  </si>
  <si>
    <t>京都市立京都奏和高等学校</t>
  </si>
  <si>
    <t>ｷｮｳﾄｿｳﾜ</t>
  </si>
  <si>
    <t>京都奏和</t>
  </si>
  <si>
    <t>大阪</t>
  </si>
  <si>
    <t>27</t>
  </si>
  <si>
    <t>大阪府立和泉総合高等学校</t>
  </si>
  <si>
    <t>和泉総合</t>
  </si>
  <si>
    <t>大阪府立茨木工科高等学校</t>
  </si>
  <si>
    <t>茨木工</t>
  </si>
  <si>
    <t>大阪府立今宮工科高等学校</t>
  </si>
  <si>
    <t>今宮工</t>
  </si>
  <si>
    <t>大阪府立中央高等学校</t>
  </si>
  <si>
    <t>ｵｵｻｶﾁｭｳｵｳ</t>
  </si>
  <si>
    <t>大阪中央</t>
  </si>
  <si>
    <t>大阪府立大阪わかば高等学校</t>
  </si>
  <si>
    <t>大阪府立大手前高等学校</t>
  </si>
  <si>
    <t>科学技術学園高等学校大阪分室</t>
  </si>
  <si>
    <t>ｶｷﾞｺｳｵｵｻｶ</t>
  </si>
  <si>
    <t>科技大阪</t>
  </si>
  <si>
    <t>大阪府立春日丘高等学校</t>
  </si>
  <si>
    <t>岸和田市立産業高等学校</t>
  </si>
  <si>
    <t>クラーク記念国際高等学校大阪キャンパス</t>
  </si>
  <si>
    <t>向陽台高等学校天王寺経理専門学校</t>
  </si>
  <si>
    <t>ｺｳﾖｳﾀﾞｲﾃﾝﾉｳｼﾞ</t>
  </si>
  <si>
    <t>向陽台天王寺</t>
  </si>
  <si>
    <t>堺市立堺高等学校</t>
  </si>
  <si>
    <t>ｻｶｲﾃｲｼﾞｾｲ</t>
  </si>
  <si>
    <t>堺定</t>
  </si>
  <si>
    <t>大阪府立桜塚高等学校</t>
  </si>
  <si>
    <t>大阪府立佐野工科高等学校</t>
  </si>
  <si>
    <t>ｻﾉｺｳ</t>
  </si>
  <si>
    <t>佐野工</t>
  </si>
  <si>
    <t>大阪府立成城高等学校</t>
  </si>
  <si>
    <t>東朋高等専修学校</t>
  </si>
  <si>
    <t>ﾄｳﾎｳ</t>
  </si>
  <si>
    <t>東朋</t>
  </si>
  <si>
    <t>長尾谷高等学校近畿情報高等専修学校</t>
  </si>
  <si>
    <t>ﾅｶﾞｵﾀﾞﾆｷﾝｷ</t>
  </si>
  <si>
    <t>長尾谷近畿</t>
  </si>
  <si>
    <t>長尾谷高等学校東洋家政高等専修学校</t>
  </si>
  <si>
    <t>ﾅｶﾞｵﾀﾞﾆﾄｳﾖｳ</t>
  </si>
  <si>
    <t>長尾谷東洋</t>
  </si>
  <si>
    <t>大阪府立第二工芸高等学校</t>
  </si>
  <si>
    <t>ﾆｺｳｹﾞｲ</t>
  </si>
  <si>
    <t>二工芸</t>
  </si>
  <si>
    <t>大阪府立西野田工科高等学校</t>
  </si>
  <si>
    <t>西野田工</t>
  </si>
  <si>
    <t>日本教育学院高等学校関西情報工学院専門学校</t>
  </si>
  <si>
    <t>日教関西情報</t>
  </si>
  <si>
    <t>東大阪市立日新高等学校</t>
  </si>
  <si>
    <t>ﾆｯｼﾝ</t>
  </si>
  <si>
    <t>日新</t>
  </si>
  <si>
    <t>大阪府立寝屋川高等学校</t>
  </si>
  <si>
    <t>大阪府立藤井寺工科高等学校</t>
  </si>
  <si>
    <t>藤井寺工</t>
  </si>
  <si>
    <t>大阪府立布施高等学校</t>
  </si>
  <si>
    <t>大阪府立堺工科高等学校</t>
  </si>
  <si>
    <t>ﾌﾘﾂｻｶｲｺｳ</t>
  </si>
  <si>
    <t>堺工</t>
  </si>
  <si>
    <t>大阪府立三国丘高等学校</t>
  </si>
  <si>
    <t>大阪府立都島第二工業高等学校</t>
  </si>
  <si>
    <t>ﾐﾔｺｼﾞﾏﾆｺｳ</t>
  </si>
  <si>
    <t>都島二工</t>
  </si>
  <si>
    <t>大阪府立桃谷高等学校Ⅲ部</t>
  </si>
  <si>
    <t>ﾓﾓﾀﾞﾆｻﾝﾌﾞ</t>
  </si>
  <si>
    <t>桃谷Ⅲ</t>
  </si>
  <si>
    <t>大阪府立桃谷高等学校通信制</t>
  </si>
  <si>
    <t>ﾔｼﾏｶﾞｸｴﾝ</t>
  </si>
  <si>
    <t>八洲学園</t>
  </si>
  <si>
    <t>YMCA学院高等学校</t>
  </si>
  <si>
    <t>ﾜｲｴﾑｼｰｴｰｶﾞｸｲﾝ</t>
  </si>
  <si>
    <t>YMCA学院</t>
  </si>
  <si>
    <t>星槎国際高等学校　大阪学習センター</t>
  </si>
  <si>
    <t>兵庫</t>
  </si>
  <si>
    <t>28</t>
  </si>
  <si>
    <t>兵庫県立川西高等学校宝塚良元校</t>
  </si>
  <si>
    <t>ﾀｶﾗｽﾞｶﾘｮｳｹﾞﾝ</t>
  </si>
  <si>
    <t>宝塚良元</t>
  </si>
  <si>
    <t>兵庫県立神崎工業高等学校</t>
  </si>
  <si>
    <t>ｶﾝｻﾞｷｺｳｷﾞｮｳ</t>
  </si>
  <si>
    <t>神崎工</t>
  </si>
  <si>
    <t>伊丹市立高等学校</t>
  </si>
  <si>
    <t>ｲﾀﾐｲﾁﾘﾂ</t>
  </si>
  <si>
    <t>伊丹市立</t>
  </si>
  <si>
    <t>尼崎市立琴ノ浦高等学校</t>
  </si>
  <si>
    <t>ｺﾄﾉｳﾗ</t>
  </si>
  <si>
    <t>琴ノ浦</t>
  </si>
  <si>
    <t>兵庫県立神戸工業高等学校</t>
  </si>
  <si>
    <t>ｺｳﾍﾞｺｳｷﾞｮｳ</t>
  </si>
  <si>
    <t>神戸工</t>
  </si>
  <si>
    <t>兵庫県立長田商業高等学校</t>
  </si>
  <si>
    <t>ﾅｶﾞﾀｼｮｳｷﾞｮｳ</t>
  </si>
  <si>
    <t>長田商</t>
  </si>
  <si>
    <t>兵庫県立青雲高等学校</t>
  </si>
  <si>
    <t>ｾｲｳﾝ</t>
  </si>
  <si>
    <t>青雲</t>
  </si>
  <si>
    <t>市立楠高等学校</t>
  </si>
  <si>
    <t>ｸｽﾉｷ</t>
  </si>
  <si>
    <t>楠</t>
  </si>
  <si>
    <t>兵庫県立松陽高等学校</t>
  </si>
  <si>
    <t>ｼｮｳﾖｳ</t>
  </si>
  <si>
    <t>松陽</t>
  </si>
  <si>
    <t>兵庫県立小野工業高等学校</t>
  </si>
  <si>
    <t>ｵﾉｺｳｷﾞｮｳ</t>
  </si>
  <si>
    <t>小野工</t>
  </si>
  <si>
    <t>兵庫県立西脇北高等学校</t>
  </si>
  <si>
    <t>ﾆｼﾜｷｷﾀ</t>
  </si>
  <si>
    <t>西脇北</t>
  </si>
  <si>
    <t>兵庫県立姫路北高等学校</t>
  </si>
  <si>
    <t>ﾋﾒｼﾞｷﾀ</t>
  </si>
  <si>
    <t>姫路北</t>
  </si>
  <si>
    <t>兵庫県立相生産業高等学校</t>
  </si>
  <si>
    <t>ｱｲｵｲｻﾝｷﾞｮｳ</t>
  </si>
  <si>
    <t>相生産</t>
  </si>
  <si>
    <t>兵庫県立洲本高等学校</t>
  </si>
  <si>
    <t>ｽﾓﾄ</t>
  </si>
  <si>
    <t>洲本</t>
  </si>
  <si>
    <t>クラーク記念国際高等学校　芦屋キャンパス</t>
  </si>
  <si>
    <t>ｸﾗｰｸｱｼﾔ</t>
  </si>
  <si>
    <t>クラーク芦屋</t>
  </si>
  <si>
    <t>兵庫県立湊川高等学校</t>
  </si>
  <si>
    <t>ﾐﾅﾄｶﾞﾜ</t>
  </si>
  <si>
    <t>湊川</t>
  </si>
  <si>
    <t>兵庫県立網干高等学校</t>
  </si>
  <si>
    <t>ｱﾎﾞｼ</t>
  </si>
  <si>
    <t>網干</t>
  </si>
  <si>
    <t>兵庫県立龍野北高等学校</t>
  </si>
  <si>
    <t>ﾀﾂﾉｷﾀ</t>
  </si>
  <si>
    <t>龍野北</t>
  </si>
  <si>
    <t>兵庫県立農業高等学校</t>
  </si>
  <si>
    <t>ｹﾝﾉｳ</t>
  </si>
  <si>
    <t>県農</t>
  </si>
  <si>
    <t>兵庫県立赤穂高等学校</t>
  </si>
  <si>
    <t>ｱｺｳ</t>
  </si>
  <si>
    <t>赤穂</t>
  </si>
  <si>
    <t>兵庫県立西宮香風高等学校</t>
  </si>
  <si>
    <t>ﾆｼﾉﾐﾔｺｳﾌｳ</t>
  </si>
  <si>
    <t>西宮香風</t>
  </si>
  <si>
    <t>兵庫県立錦城高等学校</t>
  </si>
  <si>
    <t>ｷﾝｼﾞｮｳ</t>
  </si>
  <si>
    <t>錦城</t>
  </si>
  <si>
    <t>兵庫県立川西高等学校</t>
  </si>
  <si>
    <t>ｶﾜﾆｼ</t>
  </si>
  <si>
    <t>川西</t>
  </si>
  <si>
    <t>兵庫県立飾磨工業高等学校</t>
  </si>
  <si>
    <t>ｼｶﾏｺｳｷﾞｮｳ</t>
  </si>
  <si>
    <t>飾磨工</t>
  </si>
  <si>
    <t>神戸市立摩耶兵庫高等学校</t>
  </si>
  <si>
    <t>ﾏﾔﾋｮｳｺﾞ</t>
  </si>
  <si>
    <t>摩耶兵庫</t>
  </si>
  <si>
    <t>兵庫県立有馬高等学校</t>
  </si>
  <si>
    <t>ｱﾘﾏ</t>
  </si>
  <si>
    <t>有馬</t>
  </si>
  <si>
    <t>神戸市立神戸工科高等学校</t>
  </si>
  <si>
    <t>ｺｳﾍﾞｺｳｶ</t>
  </si>
  <si>
    <t>神戸工科</t>
  </si>
  <si>
    <t>相生学院高等学校</t>
  </si>
  <si>
    <t>ｱｲｵｲｶﾞｸｲﾝ</t>
  </si>
  <si>
    <t>相生学院</t>
  </si>
  <si>
    <t>クラーク記念国際高等学校　豊岡キャンパス</t>
  </si>
  <si>
    <t>ｸﾗｰｸﾄﾖｵｶ</t>
  </si>
  <si>
    <t>クラーク豊岡</t>
  </si>
  <si>
    <t>兵庫県立阪神昆陽高等学校</t>
  </si>
  <si>
    <t>ﾊﾝｼﾝｺﾔ</t>
  </si>
  <si>
    <t>阪神昆陽</t>
  </si>
  <si>
    <t>兵庫県立阪神昆陽特別支援学校</t>
  </si>
  <si>
    <t>ﾊﾝｼﾝｺﾔﾄｸ</t>
  </si>
  <si>
    <t>阪神昆陽特</t>
  </si>
  <si>
    <t>クラーク記念国際高等学校　姫路キャンパス</t>
  </si>
  <si>
    <t>クラーク姫路</t>
  </si>
  <si>
    <t>奈良</t>
  </si>
  <si>
    <t>29</t>
  </si>
  <si>
    <t>奈良県立山辺高等学校山添分校</t>
  </si>
  <si>
    <t>ﾔﾏﾍﾞﾔﾏｿﾞｴﾌﾞﾝｺｳ</t>
  </si>
  <si>
    <t>山辺山添分</t>
  </si>
  <si>
    <t>五條市立西吉野農業高等学校</t>
  </si>
  <si>
    <t>ﾆｼﾖｼﾉﾉｳｷﾞｮｳ</t>
  </si>
  <si>
    <t>西吉野農</t>
  </si>
  <si>
    <t>私立天理高等学校</t>
  </si>
  <si>
    <t>ﾃﾝﾘ</t>
  </si>
  <si>
    <t>天理</t>
  </si>
  <si>
    <t>奈良県立畝傍高等学校</t>
  </si>
  <si>
    <t>ｳﾈﾋﾞ</t>
  </si>
  <si>
    <t>畝傍</t>
  </si>
  <si>
    <t>奈良県立奈良朱雀高等学校</t>
  </si>
  <si>
    <t>ﾅﾗｽｻﾞｸ</t>
  </si>
  <si>
    <t>奈良朱雀</t>
  </si>
  <si>
    <t>奈良県立大和中央高等学校</t>
  </si>
  <si>
    <t>ﾔﾏﾄﾁｭｳｵｳ</t>
  </si>
  <si>
    <t>大和中央</t>
  </si>
  <si>
    <t>和歌山</t>
  </si>
  <si>
    <t>30</t>
  </si>
  <si>
    <t>和歌山県立紀の川高等学校</t>
  </si>
  <si>
    <t>ｷﾉｶﾜ</t>
  </si>
  <si>
    <t>紀の川</t>
  </si>
  <si>
    <t>和歌山県立南紀高等学校</t>
  </si>
  <si>
    <t>ﾅﾝｷ</t>
  </si>
  <si>
    <t>南紀</t>
  </si>
  <si>
    <t>和歌山県立南紀高等学校周参見分校</t>
  </si>
  <si>
    <t>南紀周参見分</t>
  </si>
  <si>
    <t>和歌山立市和歌山商業高等学校</t>
  </si>
  <si>
    <t>ｼﾜｶﾔﾏｼｮｳｷﾞｮｳ</t>
  </si>
  <si>
    <t>市和歌山商</t>
  </si>
  <si>
    <t>県立和歌山第二工業高等学校</t>
  </si>
  <si>
    <t>ﾜｶﾔﾏﾀﾞｲﾆｺｳｷﾞｮｳ</t>
  </si>
  <si>
    <t>和歌山二工</t>
  </si>
  <si>
    <t>和歌山県立青陵高等学校</t>
  </si>
  <si>
    <t>ｾｲﾘｮｳ</t>
  </si>
  <si>
    <t>青陵</t>
  </si>
  <si>
    <t>和歌山県立粉河高等学校定時制</t>
  </si>
  <si>
    <t>ｺｶﾜ</t>
  </si>
  <si>
    <t>粉河定</t>
  </si>
  <si>
    <t>和歌山県立海南高等学校定時制</t>
  </si>
  <si>
    <t>ｶｲﾅﾝ</t>
  </si>
  <si>
    <t>海南定</t>
  </si>
  <si>
    <t>和歌山県立新宮高等学校定時制</t>
  </si>
  <si>
    <t>ｼﾝｸﾞｳ</t>
  </si>
  <si>
    <t>新宮定</t>
  </si>
  <si>
    <t>和歌山県立耐久高等学校定時制</t>
  </si>
  <si>
    <t>ﾀｲｷｭｳ</t>
  </si>
  <si>
    <t>耐久定</t>
  </si>
  <si>
    <t>和歌山県立きのくに青雲高等学校</t>
  </si>
  <si>
    <t>ｷﾉｸﾆｾｲｳﾝ</t>
  </si>
  <si>
    <t>きのくに青雲</t>
  </si>
  <si>
    <t>和歌山県立伊都中央高等学校</t>
  </si>
  <si>
    <t>ｲﾄﾁｭｳｵｳ</t>
  </si>
  <si>
    <t>伊都中央</t>
  </si>
  <si>
    <t>2501</t>
  </si>
  <si>
    <t>2502</t>
  </si>
  <si>
    <t>2503</t>
  </si>
  <si>
    <t>2504</t>
  </si>
  <si>
    <t>2505</t>
  </si>
  <si>
    <t>2506</t>
  </si>
  <si>
    <t>2507</t>
  </si>
  <si>
    <t>2601</t>
  </si>
  <si>
    <t>2602</t>
  </si>
  <si>
    <t>2603</t>
  </si>
  <si>
    <t>2604</t>
  </si>
  <si>
    <t>2607</t>
  </si>
  <si>
    <t>2608</t>
  </si>
  <si>
    <t>2609</t>
  </si>
  <si>
    <t>2611</t>
  </si>
  <si>
    <t>2612</t>
  </si>
  <si>
    <t>2614</t>
  </si>
  <si>
    <t>2615</t>
  </si>
  <si>
    <t>2616</t>
  </si>
  <si>
    <t>2617</t>
  </si>
  <si>
    <t>2618</t>
  </si>
  <si>
    <t>2701</t>
  </si>
  <si>
    <t>2702</t>
  </si>
  <si>
    <t>2703</t>
  </si>
  <si>
    <t>2704</t>
  </si>
  <si>
    <t>2705</t>
  </si>
  <si>
    <t>2706</t>
  </si>
  <si>
    <t>2707</t>
  </si>
  <si>
    <t>2708</t>
  </si>
  <si>
    <t>2709</t>
  </si>
  <si>
    <t>2710</t>
  </si>
  <si>
    <t>2711</t>
  </si>
  <si>
    <t>2712</t>
  </si>
  <si>
    <t>2713</t>
  </si>
  <si>
    <t>2714</t>
  </si>
  <si>
    <t>2715</t>
  </si>
  <si>
    <t>2716</t>
  </si>
  <si>
    <t>2717</t>
  </si>
  <si>
    <t>2718</t>
  </si>
  <si>
    <t>2719</t>
  </si>
  <si>
    <t>2720</t>
  </si>
  <si>
    <t>2721</t>
  </si>
  <si>
    <t>2722</t>
  </si>
  <si>
    <t>2723</t>
  </si>
  <si>
    <t>2724</t>
  </si>
  <si>
    <t>2725</t>
  </si>
  <si>
    <t>2726</t>
  </si>
  <si>
    <t>2727</t>
  </si>
  <si>
    <t>2728</t>
  </si>
  <si>
    <t>2729</t>
  </si>
  <si>
    <t>2730</t>
  </si>
  <si>
    <t>2731</t>
  </si>
  <si>
    <t>2732</t>
  </si>
  <si>
    <t>2733</t>
  </si>
  <si>
    <t>2734</t>
  </si>
  <si>
    <t>2735</t>
  </si>
  <si>
    <t>2736</t>
  </si>
  <si>
    <t>2737</t>
  </si>
  <si>
    <t>2738</t>
  </si>
  <si>
    <t>2803</t>
  </si>
  <si>
    <t>2805</t>
  </si>
  <si>
    <t>2806</t>
  </si>
  <si>
    <t>2809</t>
  </si>
  <si>
    <t>2810</t>
  </si>
  <si>
    <t>2811</t>
  </si>
  <si>
    <t>2812</t>
  </si>
  <si>
    <t>2813</t>
  </si>
  <si>
    <t>2814</t>
  </si>
  <si>
    <t>2815</t>
  </si>
  <si>
    <t>2816</t>
  </si>
  <si>
    <t>2817</t>
  </si>
  <si>
    <t>2818</t>
  </si>
  <si>
    <t>2819</t>
  </si>
  <si>
    <t>2821</t>
  </si>
  <si>
    <t>2822</t>
  </si>
  <si>
    <t>2825</t>
  </si>
  <si>
    <t>2827</t>
  </si>
  <si>
    <t>2828</t>
  </si>
  <si>
    <t>2829</t>
  </si>
  <si>
    <t>2830</t>
  </si>
  <si>
    <t>2831</t>
  </si>
  <si>
    <t>2832</t>
  </si>
  <si>
    <t>2901</t>
  </si>
  <si>
    <t>2903</t>
  </si>
  <si>
    <t>2904</t>
  </si>
  <si>
    <t>2906</t>
  </si>
  <si>
    <t>3001</t>
  </si>
  <si>
    <t>3002</t>
  </si>
  <si>
    <t>3003</t>
  </si>
  <si>
    <t>3004</t>
  </si>
  <si>
    <t>3005</t>
  </si>
  <si>
    <t>3006</t>
  </si>
  <si>
    <t>3007</t>
  </si>
  <si>
    <t>3008</t>
  </si>
  <si>
    <t>3009</t>
  </si>
  <si>
    <t>3010</t>
  </si>
  <si>
    <t>3011</t>
  </si>
  <si>
    <t>3012</t>
  </si>
  <si>
    <t>2605</t>
  </si>
  <si>
    <t>2606</t>
  </si>
  <si>
    <t>2610</t>
  </si>
  <si>
    <t>2613</t>
  </si>
  <si>
    <t>2801</t>
    <phoneticPr fontId="3"/>
  </si>
  <si>
    <t>2802</t>
    <phoneticPr fontId="3"/>
  </si>
  <si>
    <t>2804</t>
  </si>
  <si>
    <t>2807</t>
  </si>
  <si>
    <t>2808</t>
  </si>
  <si>
    <t>2820</t>
  </si>
  <si>
    <t>2823</t>
  </si>
  <si>
    <t>2824</t>
  </si>
  <si>
    <t>2826</t>
  </si>
  <si>
    <t>2902</t>
    <phoneticPr fontId="3"/>
  </si>
  <si>
    <t>2905</t>
  </si>
  <si>
    <t>府県</t>
    <rPh sb="0" eb="2">
      <t>フケン</t>
    </rPh>
    <phoneticPr fontId="3"/>
  </si>
  <si>
    <t>code</t>
    <phoneticPr fontId="3"/>
  </si>
  <si>
    <t>Bib
No.</t>
    <phoneticPr fontId="1"/>
  </si>
  <si>
    <t>参加者数集計表</t>
    <rPh sb="0" eb="4">
      <t>サンカシャスウ</t>
    </rPh>
    <rPh sb="4" eb="7">
      <t>シュウケイヒョウ</t>
    </rPh>
    <phoneticPr fontId="1"/>
  </si>
  <si>
    <t>学校名</t>
    <rPh sb="0" eb="1">
      <t>ガク</t>
    </rPh>
    <rPh sb="1" eb="2">
      <t>コウ</t>
    </rPh>
    <rPh sb="2" eb="3">
      <t>メイ</t>
    </rPh>
    <phoneticPr fontId="1"/>
  </si>
  <si>
    <t>ｸﾗｰｸﾋﾒｼﾞ</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</si>
</sst>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mmdd"/>
    <numFmt numFmtId="177" formatCode="000"/>
    <numFmt numFmtId="178" formatCode="00"/>
  </numFmts>
  <fonts count="10">
    <font>
      <sz val="12"/>
      <name val="ＭＳ ゴシック"/>
      <family val="3"/>
      <charset val="128"/>
    </font>
    <font>
      <sz val="6"/>
      <name val="ＭＳ Ｐゴシック"/>
      <family val="3"/>
      <charset val="128"/>
    </font>
    <font>
      <sz val="10.5"/>
      <name val="ＭＳ ゴシック"/>
      <family val="3"/>
      <charset val="128"/>
    </font>
    <font>
      <sz val="6"/>
      <name val="ＭＳ ゴシック"/>
      <family val="3"/>
      <charset val="128"/>
    </font>
    <font>
      <b/>
      <sz val="9"/>
      <color indexed="81"/>
      <name val="MS P ゴシック"/>
      <family val="3"/>
      <charset val="128"/>
    </font>
    <font>
      <b/>
      <sz val="12"/>
      <color indexed="81"/>
      <name val="MS P ゴシック"/>
      <family val="3"/>
      <charset val="128"/>
    </font>
    <font>
      <sz val="12"/>
      <name val="ＭＳ ゴシック"/>
      <family val="3"/>
      <charset val="128"/>
    </font>
    <font>
      <u/>
      <sz val="12"/>
      <name val="ＭＳ ゴシック"/>
      <family val="3"/>
      <charset val="128"/>
    </font>
    <font>
      <sz val="16"/>
      <name val="ＭＳ ゴシック"/>
      <family val="3"/>
      <charset val="128"/>
    </font>
    <font>
      <sz val="9"/>
      <name val="ＭＳ ゴシック"/>
      <family val="3"/>
      <charset val="128"/>
    </font>
  </fonts>
  <fills count="7">
    <fill>
      <patternFill patternType="none"/>
    </fill>
    <fill>
      <patternFill patternType="gray125"/>
    </fill>
    <fill>
      <patternFill patternType="solid">
        <fgColor indexed="22"/>
        <bgColor indexed="64"/>
      </patternFill>
    </fill>
    <fill>
      <patternFill patternType="solid">
        <fgColor rgb="FFFFC000"/>
        <bgColor indexed="64"/>
      </patternFill>
    </fill>
    <fill>
      <patternFill patternType="solid">
        <fgColor rgb="FFFFFFCC"/>
        <bgColor indexed="64"/>
      </patternFill>
    </fill>
    <fill>
      <patternFill patternType="solid">
        <fgColor rgb="FF002060"/>
        <bgColor indexed="64"/>
      </patternFill>
    </fill>
    <fill>
      <patternFill patternType="solid">
        <fgColor theme="0" tint="-0.14999847407452621"/>
        <bgColor indexed="64"/>
      </patternFill>
    </fill>
  </fills>
  <borders count="1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49" fontId="0" fillId="0" borderId="0">
      <alignment vertical="center"/>
    </xf>
    <xf numFmtId="49" fontId="2" fillId="0" borderId="0">
      <alignment vertical="center"/>
    </xf>
  </cellStyleXfs>
  <cellXfs count="115">
    <xf numFmtId="49" fontId="0" fillId="0" borderId="0" xfId="0">
      <alignment vertical="center"/>
    </xf>
    <xf numFmtId="0" fontId="0" fillId="0" borderId="0" xfId="0" applyNumberFormat="1">
      <alignment vertical="center"/>
    </xf>
    <xf numFmtId="0" fontId="0" fillId="0" borderId="3" xfId="0" applyNumberFormat="1" applyBorder="1" applyAlignment="1">
      <alignment horizontal="center" vertical="center" wrapText="1"/>
    </xf>
    <xf numFmtId="0" fontId="0" fillId="0" borderId="3" xfId="0" applyNumberFormat="1" applyBorder="1" applyAlignment="1">
      <alignment horizontal="right" vertical="center"/>
    </xf>
    <xf numFmtId="0" fontId="0" fillId="0" borderId="3" xfId="0" applyNumberFormat="1" applyFill="1" applyBorder="1" applyAlignment="1">
      <alignment horizontal="center" vertical="center"/>
    </xf>
    <xf numFmtId="0" fontId="0" fillId="0" borderId="6" xfId="0" applyNumberFormat="1" applyFill="1" applyBorder="1">
      <alignment vertical="center"/>
    </xf>
    <xf numFmtId="0" fontId="0" fillId="0" borderId="0" xfId="0" applyNumberFormat="1" applyFill="1" applyBorder="1">
      <alignment vertical="center"/>
    </xf>
    <xf numFmtId="0" fontId="0" fillId="0" borderId="3" xfId="0" applyNumberFormat="1" applyFill="1" applyBorder="1" applyAlignment="1">
      <alignment horizontal="center" vertical="center" shrinkToFit="1"/>
    </xf>
    <xf numFmtId="178" fontId="0" fillId="2" borderId="10" xfId="0" applyNumberFormat="1" applyFill="1" applyBorder="1" applyAlignment="1">
      <alignment horizontal="center" vertical="center"/>
    </xf>
    <xf numFmtId="0" fontId="0" fillId="2" borderId="11" xfId="0" applyNumberFormat="1" applyFill="1" applyBorder="1" applyAlignment="1">
      <alignment horizontal="center" vertical="center"/>
    </xf>
    <xf numFmtId="178" fontId="0" fillId="2" borderId="11" xfId="0" applyNumberFormat="1" applyFill="1" applyBorder="1" applyAlignment="1">
      <alignment horizontal="center" vertical="center"/>
    </xf>
    <xf numFmtId="177" fontId="0" fillId="2" borderId="11" xfId="0" applyNumberFormat="1" applyFill="1" applyBorder="1" applyAlignment="1">
      <alignment horizontal="center" vertical="center"/>
    </xf>
    <xf numFmtId="178" fontId="0" fillId="2" borderId="12" xfId="0" applyNumberFormat="1" applyFill="1" applyBorder="1" applyAlignment="1">
      <alignment horizontal="center" vertical="center"/>
    </xf>
    <xf numFmtId="0" fontId="0" fillId="2" borderId="3" xfId="0" applyNumberFormat="1" applyFill="1" applyBorder="1" applyAlignment="1">
      <alignment horizontal="center" vertical="center"/>
    </xf>
    <xf numFmtId="0" fontId="0" fillId="0" borderId="13" xfId="0" applyNumberFormat="1" applyFill="1" applyBorder="1" applyAlignment="1">
      <alignment horizontal="center" vertical="center"/>
    </xf>
    <xf numFmtId="0" fontId="0" fillId="0" borderId="0" xfId="0" applyNumberFormat="1" applyFill="1" applyBorder="1" applyAlignment="1">
      <alignment horizontal="center" vertical="center"/>
    </xf>
    <xf numFmtId="0" fontId="0" fillId="0" borderId="3" xfId="0" applyNumberFormat="1" applyFill="1" applyBorder="1" applyAlignment="1" applyProtection="1">
      <alignment horizontal="center" vertical="center"/>
    </xf>
    <xf numFmtId="176" fontId="0" fillId="0" borderId="3" xfId="0" applyNumberFormat="1" applyFill="1" applyBorder="1" applyAlignment="1" applyProtection="1">
      <alignment horizontal="center" vertical="center"/>
    </xf>
    <xf numFmtId="178" fontId="0" fillId="2" borderId="10" xfId="0" applyNumberFormat="1" applyFill="1" applyBorder="1" applyAlignment="1" applyProtection="1">
      <alignment horizontal="center" vertical="center"/>
    </xf>
    <xf numFmtId="178" fontId="0" fillId="2" borderId="11" xfId="0" applyNumberFormat="1" applyFill="1" applyBorder="1" applyAlignment="1" applyProtection="1">
      <alignment horizontal="center" vertical="center"/>
    </xf>
    <xf numFmtId="178" fontId="0" fillId="2" borderId="12" xfId="0" applyNumberFormat="1" applyFill="1" applyBorder="1" applyAlignment="1" applyProtection="1">
      <alignment horizontal="center" vertical="center"/>
    </xf>
    <xf numFmtId="0" fontId="0" fillId="2" borderId="3" xfId="0" applyNumberFormat="1" applyFill="1" applyBorder="1" applyAlignment="1" applyProtection="1">
      <alignment horizontal="center" vertical="center"/>
    </xf>
    <xf numFmtId="178" fontId="0" fillId="0" borderId="13" xfId="0" applyNumberFormat="1" applyFill="1" applyBorder="1" applyAlignment="1" applyProtection="1">
      <alignment horizontal="center" vertical="center"/>
    </xf>
    <xf numFmtId="178" fontId="0" fillId="0" borderId="0" xfId="0" applyNumberFormat="1" applyFill="1" applyBorder="1" applyAlignment="1" applyProtection="1">
      <alignment horizontal="center" vertical="center"/>
    </xf>
    <xf numFmtId="0" fontId="0" fillId="3" borderId="0" xfId="0" applyNumberFormat="1" applyFill="1">
      <alignment vertical="center"/>
    </xf>
    <xf numFmtId="0" fontId="0" fillId="3" borderId="0" xfId="0" applyNumberFormat="1" applyFill="1" applyBorder="1">
      <alignment vertical="center"/>
    </xf>
    <xf numFmtId="0" fontId="0" fillId="3" borderId="0" xfId="0" applyNumberFormat="1" applyFill="1" applyAlignment="1">
      <alignment horizontal="center" vertical="center"/>
    </xf>
    <xf numFmtId="177" fontId="0" fillId="3" borderId="0" xfId="0" applyNumberFormat="1" applyFill="1" applyAlignment="1">
      <alignment horizontal="center" vertical="center"/>
    </xf>
    <xf numFmtId="177" fontId="0" fillId="3" borderId="0" xfId="0" applyNumberFormat="1" applyFill="1">
      <alignment vertical="center"/>
    </xf>
    <xf numFmtId="0" fontId="0" fillId="4" borderId="0" xfId="0" applyNumberFormat="1" applyFill="1">
      <alignment vertical="center"/>
    </xf>
    <xf numFmtId="0" fontId="0" fillId="4" borderId="0" xfId="0" applyNumberFormat="1" applyFill="1" applyBorder="1">
      <alignment vertical="center"/>
    </xf>
    <xf numFmtId="49" fontId="0" fillId="4" borderId="0" xfId="0" applyFill="1">
      <alignment vertical="center"/>
    </xf>
    <xf numFmtId="0" fontId="0" fillId="5" borderId="0" xfId="0" applyNumberFormat="1" applyFill="1">
      <alignment vertical="center"/>
    </xf>
    <xf numFmtId="0" fontId="0" fillId="5" borderId="0" xfId="0" applyNumberFormat="1" applyFill="1" applyBorder="1">
      <alignment vertical="center"/>
    </xf>
    <xf numFmtId="49" fontId="0" fillId="0" borderId="0" xfId="0" applyAlignment="1"/>
    <xf numFmtId="0" fontId="6" fillId="0" borderId="0" xfId="1" applyNumberFormat="1" applyFont="1">
      <alignment vertical="center"/>
    </xf>
    <xf numFmtId="0" fontId="6" fillId="0" borderId="3" xfId="1" applyNumberFormat="1" applyFont="1" applyBorder="1" applyAlignment="1">
      <alignment horizontal="center" vertical="center"/>
    </xf>
    <xf numFmtId="0" fontId="6" fillId="0" borderId="1" xfId="1" applyNumberFormat="1" applyFont="1" applyBorder="1" applyAlignment="1">
      <alignment horizontal="center" vertical="center"/>
    </xf>
    <xf numFmtId="0" fontId="6" fillId="0" borderId="6" xfId="1" applyNumberFormat="1" applyFont="1" applyBorder="1" applyAlignment="1">
      <alignment horizontal="center" vertical="center"/>
    </xf>
    <xf numFmtId="0" fontId="6" fillId="0" borderId="3" xfId="1" applyNumberFormat="1" applyFont="1" applyFill="1" applyBorder="1" applyAlignment="1">
      <alignment horizontal="center" vertical="center"/>
    </xf>
    <xf numFmtId="0" fontId="6" fillId="0" borderId="0" xfId="0" applyNumberFormat="1" applyFont="1">
      <alignment vertical="center"/>
    </xf>
    <xf numFmtId="0" fontId="6" fillId="0" borderId="0" xfId="1" applyNumberFormat="1" applyFont="1" applyBorder="1">
      <alignment vertical="center"/>
    </xf>
    <xf numFmtId="0" fontId="6" fillId="0" borderId="2" xfId="1" applyNumberFormat="1" applyFont="1" applyBorder="1" applyAlignment="1">
      <alignment horizontal="center" vertical="center"/>
    </xf>
    <xf numFmtId="0" fontId="6" fillId="0" borderId="9" xfId="1" applyNumberFormat="1" applyFont="1" applyFill="1" applyBorder="1" applyAlignment="1">
      <alignment horizontal="center" vertical="center"/>
    </xf>
    <xf numFmtId="0" fontId="6" fillId="0" borderId="0" xfId="1" applyNumberFormat="1" applyFont="1" applyFill="1" applyAlignment="1">
      <alignment horizontal="center" vertical="center"/>
    </xf>
    <xf numFmtId="0" fontId="6" fillId="0" borderId="0" xfId="1" applyNumberFormat="1" applyFont="1" applyFill="1">
      <alignment vertical="center"/>
    </xf>
    <xf numFmtId="0" fontId="6" fillId="0" borderId="0" xfId="1" applyNumberFormat="1" applyFont="1" applyAlignment="1">
      <alignment horizontal="center" vertical="center"/>
    </xf>
    <xf numFmtId="0" fontId="0" fillId="0" borderId="3" xfId="1" applyNumberFormat="1" applyFont="1" applyBorder="1" applyAlignment="1">
      <alignment horizontal="center" vertical="center"/>
    </xf>
    <xf numFmtId="49" fontId="2" fillId="3" borderId="0" xfId="0" applyFont="1" applyFill="1">
      <alignment vertical="center"/>
    </xf>
    <xf numFmtId="0" fontId="2" fillId="3" borderId="0" xfId="0" applyNumberFormat="1" applyFont="1" applyFill="1">
      <alignment vertical="center"/>
    </xf>
    <xf numFmtId="49" fontId="2" fillId="0" borderId="0" xfId="0" applyFont="1">
      <alignment vertical="center"/>
    </xf>
    <xf numFmtId="49" fontId="2" fillId="0" borderId="0" xfId="0" applyFont="1" applyAlignment="1"/>
    <xf numFmtId="49" fontId="9" fillId="0" borderId="0" xfId="0" applyFont="1" applyAlignment="1">
      <alignment horizontal="center" vertical="center"/>
    </xf>
    <xf numFmtId="49" fontId="9" fillId="0" borderId="3" xfId="0" applyFont="1" applyBorder="1" applyAlignment="1">
      <alignment horizontal="left" vertical="center"/>
    </xf>
    <xf numFmtId="49" fontId="9" fillId="0" borderId="3" xfId="0" applyFont="1" applyBorder="1" applyAlignment="1">
      <alignment horizontal="center" vertical="center"/>
    </xf>
    <xf numFmtId="49" fontId="9" fillId="0" borderId="0" xfId="0" applyFont="1" applyAlignment="1">
      <alignment horizontal="left" vertical="center"/>
    </xf>
    <xf numFmtId="49" fontId="9" fillId="6" borderId="3" xfId="0" applyFont="1" applyFill="1" applyBorder="1" applyAlignment="1">
      <alignment horizontal="center" vertical="center"/>
    </xf>
    <xf numFmtId="0" fontId="9" fillId="6" borderId="3" xfId="0" applyNumberFormat="1" applyFont="1" applyFill="1" applyBorder="1" applyAlignment="1">
      <alignment horizontal="center" vertical="center"/>
    </xf>
    <xf numFmtId="0" fontId="0" fillId="0" borderId="4" xfId="0" applyNumberFormat="1" applyBorder="1" applyAlignment="1">
      <alignment horizontal="center" vertical="center" wrapText="1"/>
    </xf>
    <xf numFmtId="0" fontId="0" fillId="0" borderId="5" xfId="0" applyNumberFormat="1" applyBorder="1" applyAlignment="1">
      <alignment horizontal="center" vertical="center" wrapText="1"/>
    </xf>
    <xf numFmtId="0" fontId="0" fillId="3" borderId="4" xfId="0" applyNumberFormat="1" applyFill="1" applyBorder="1" applyAlignment="1">
      <alignment horizontal="center" vertical="center" wrapText="1"/>
    </xf>
    <xf numFmtId="0" fontId="0" fillId="3" borderId="5" xfId="0" applyNumberFormat="1" applyFill="1" applyBorder="1" applyAlignment="1">
      <alignment horizontal="center" vertical="center" wrapText="1"/>
    </xf>
    <xf numFmtId="0" fontId="0" fillId="0" borderId="13" xfId="0" applyNumberFormat="1" applyBorder="1" applyAlignment="1">
      <alignment horizontal="center" vertical="center"/>
    </xf>
    <xf numFmtId="0" fontId="0" fillId="0" borderId="0" xfId="0" applyNumberFormat="1" applyBorder="1" applyAlignment="1">
      <alignment horizontal="center" vertical="center"/>
    </xf>
    <xf numFmtId="0" fontId="0" fillId="0" borderId="1" xfId="0" applyNumberFormat="1" applyBorder="1" applyAlignment="1">
      <alignment horizontal="center" vertical="center" wrapText="1"/>
    </xf>
    <xf numFmtId="0" fontId="0" fillId="0" borderId="2" xfId="0" applyNumberFormat="1" applyBorder="1" applyAlignment="1">
      <alignment horizontal="center" vertical="center" wrapText="1"/>
    </xf>
    <xf numFmtId="0" fontId="0" fillId="0" borderId="5" xfId="0" quotePrefix="1" applyNumberFormat="1" applyBorder="1" applyAlignment="1">
      <alignment horizontal="center" vertical="center" wrapText="1"/>
    </xf>
    <xf numFmtId="0" fontId="0" fillId="0" borderId="1" xfId="0" applyNumberFormat="1" applyFill="1" applyBorder="1" applyAlignment="1">
      <alignment horizontal="center" vertical="center"/>
    </xf>
    <xf numFmtId="0" fontId="0" fillId="0" borderId="6" xfId="0" applyNumberFormat="1" applyFill="1" applyBorder="1" applyAlignment="1">
      <alignment horizontal="center" vertical="center"/>
    </xf>
    <xf numFmtId="0" fontId="0" fillId="0" borderId="2" xfId="0" applyNumberFormat="1" applyFill="1" applyBorder="1" applyAlignment="1">
      <alignment horizontal="center" vertical="center"/>
    </xf>
    <xf numFmtId="0" fontId="0" fillId="0" borderId="1" xfId="0" applyNumberFormat="1" applyBorder="1" applyAlignment="1">
      <alignment horizontal="center" vertical="center"/>
    </xf>
    <xf numFmtId="0" fontId="0" fillId="0" borderId="6" xfId="0" applyNumberFormat="1" applyBorder="1" applyAlignment="1">
      <alignment horizontal="center" vertical="center"/>
    </xf>
    <xf numFmtId="0" fontId="0" fillId="0" borderId="2" xfId="0" applyNumberFormat="1" applyBorder="1" applyAlignment="1">
      <alignment horizontal="center" vertical="center"/>
    </xf>
    <xf numFmtId="0" fontId="0" fillId="3" borderId="1" xfId="0" applyNumberFormat="1" applyFill="1" applyBorder="1" applyAlignment="1">
      <alignment horizontal="center" vertical="center"/>
    </xf>
    <xf numFmtId="0" fontId="0" fillId="3" borderId="2" xfId="0" applyNumberFormat="1" applyFill="1" applyBorder="1" applyAlignment="1">
      <alignment horizontal="center" vertical="center"/>
    </xf>
    <xf numFmtId="0" fontId="0" fillId="0" borderId="14" xfId="0" applyNumberFormat="1" applyBorder="1" applyAlignment="1">
      <alignment horizontal="center" vertical="center" wrapText="1"/>
    </xf>
    <xf numFmtId="0" fontId="0" fillId="0" borderId="13" xfId="0" applyNumberFormat="1" applyBorder="1" applyAlignment="1">
      <alignment horizontal="center" vertical="center" wrapText="1"/>
    </xf>
    <xf numFmtId="0" fontId="0" fillId="0" borderId="15" xfId="0" applyNumberFormat="1" applyBorder="1" applyAlignment="1">
      <alignment horizontal="center" vertical="center" wrapText="1"/>
    </xf>
    <xf numFmtId="0" fontId="0" fillId="0" borderId="9" xfId="0" applyNumberFormat="1" applyBorder="1" applyAlignment="1">
      <alignment horizontal="center" vertical="center" wrapText="1"/>
    </xf>
    <xf numFmtId="0" fontId="0" fillId="0" borderId="7" xfId="0" applyNumberFormat="1" applyBorder="1" applyAlignment="1">
      <alignment horizontal="center" vertical="center" wrapText="1"/>
    </xf>
    <xf numFmtId="0" fontId="0" fillId="0" borderId="8" xfId="0" applyNumberFormat="1" applyBorder="1" applyAlignment="1">
      <alignment horizontal="center" vertical="center" wrapText="1"/>
    </xf>
    <xf numFmtId="0" fontId="0" fillId="0" borderId="3" xfId="0" applyNumberFormat="1" applyBorder="1" applyAlignment="1">
      <alignment horizontal="center" vertical="center"/>
    </xf>
    <xf numFmtId="0" fontId="0" fillId="0" borderId="7" xfId="0" applyNumberFormat="1" applyFill="1" applyBorder="1" applyAlignment="1">
      <alignment horizontal="left" vertical="center"/>
    </xf>
    <xf numFmtId="0" fontId="0" fillId="0" borderId="8" xfId="0" applyNumberFormat="1" applyFill="1" applyBorder="1" applyAlignment="1">
      <alignment horizontal="left" vertical="center"/>
    </xf>
    <xf numFmtId="0" fontId="0" fillId="0" borderId="3" xfId="0" applyNumberFormat="1" applyBorder="1" applyAlignment="1">
      <alignment horizontal="center" vertical="center" shrinkToFit="1"/>
    </xf>
    <xf numFmtId="0" fontId="0" fillId="0" borderId="3" xfId="0" applyNumberFormat="1" applyFill="1" applyBorder="1" applyAlignment="1">
      <alignment horizontal="center" vertical="center"/>
    </xf>
    <xf numFmtId="0" fontId="0" fillId="0" borderId="3" xfId="0" applyNumberFormat="1" applyFill="1" applyBorder="1" applyAlignment="1">
      <alignment horizontal="center" vertical="center" shrinkToFit="1"/>
    </xf>
    <xf numFmtId="0" fontId="6" fillId="0" borderId="0" xfId="1" applyNumberFormat="1" applyFont="1" applyAlignment="1">
      <alignment horizontal="center" vertical="center"/>
    </xf>
    <xf numFmtId="0" fontId="8" fillId="0" borderId="0" xfId="1" applyNumberFormat="1" applyFont="1" applyAlignment="1">
      <alignment horizontal="center" vertical="center"/>
    </xf>
    <xf numFmtId="0" fontId="6" fillId="0" borderId="1" xfId="1" applyNumberFormat="1" applyFont="1" applyBorder="1" applyAlignment="1">
      <alignment horizontal="center" vertical="center"/>
    </xf>
    <xf numFmtId="0" fontId="6" fillId="0" borderId="2" xfId="1" applyNumberFormat="1" applyFont="1" applyBorder="1" applyAlignment="1">
      <alignment horizontal="center" vertical="center"/>
    </xf>
    <xf numFmtId="0" fontId="6" fillId="0" borderId="6" xfId="1" applyNumberFormat="1" applyFont="1" applyFill="1" applyBorder="1" applyAlignment="1">
      <alignment horizontal="center" vertical="center"/>
    </xf>
    <xf numFmtId="0" fontId="6" fillId="0" borderId="1" xfId="1" applyNumberFormat="1" applyFont="1" applyFill="1" applyBorder="1" applyAlignment="1">
      <alignment horizontal="center" vertical="center"/>
    </xf>
    <xf numFmtId="0" fontId="7" fillId="0" borderId="1" xfId="1" applyNumberFormat="1" applyFont="1" applyFill="1" applyBorder="1" applyAlignment="1">
      <alignment horizontal="center" vertical="center"/>
    </xf>
    <xf numFmtId="0" fontId="7" fillId="0" borderId="6" xfId="1" applyNumberFormat="1" applyFont="1" applyFill="1" applyBorder="1" applyAlignment="1">
      <alignment horizontal="center" vertical="center"/>
    </xf>
    <xf numFmtId="0" fontId="6" fillId="0" borderId="3" xfId="1" applyNumberFormat="1" applyFont="1" applyFill="1" applyBorder="1" applyAlignment="1">
      <alignment horizontal="center" vertical="center"/>
    </xf>
    <xf numFmtId="0" fontId="6" fillId="0" borderId="2" xfId="1" applyNumberFormat="1" applyFont="1" applyFill="1" applyBorder="1" applyAlignment="1">
      <alignment horizontal="center" vertical="center"/>
    </xf>
    <xf numFmtId="0" fontId="6" fillId="0" borderId="13" xfId="1" applyNumberFormat="1" applyFont="1" applyFill="1" applyBorder="1" applyAlignment="1">
      <alignment horizontal="center" vertical="center"/>
    </xf>
    <xf numFmtId="0" fontId="6" fillId="0" borderId="5" xfId="1" applyNumberFormat="1" applyFont="1" applyFill="1" applyBorder="1" applyAlignment="1">
      <alignment horizontal="center" vertical="center"/>
    </xf>
    <xf numFmtId="0" fontId="6" fillId="0" borderId="4" xfId="1" applyNumberFormat="1" applyFont="1" applyBorder="1" applyAlignment="1">
      <alignment horizontal="center" vertical="center"/>
    </xf>
    <xf numFmtId="0" fontId="6" fillId="0" borderId="7" xfId="1" applyNumberFormat="1" applyFont="1" applyFill="1" applyBorder="1" applyAlignment="1">
      <alignment horizontal="center" vertical="center"/>
    </xf>
    <xf numFmtId="0" fontId="6" fillId="0" borderId="4" xfId="1" applyNumberFormat="1" applyFont="1" applyFill="1" applyBorder="1" applyAlignment="1">
      <alignment horizontal="center" vertical="center"/>
    </xf>
    <xf numFmtId="0" fontId="6" fillId="0" borderId="6" xfId="1" applyNumberFormat="1" applyFont="1" applyBorder="1" applyAlignment="1">
      <alignment horizontal="center" vertical="center"/>
    </xf>
    <xf numFmtId="0" fontId="6" fillId="0" borderId="13" xfId="1" applyNumberFormat="1" applyFont="1" applyBorder="1" applyAlignment="1">
      <alignment horizontal="center" vertical="center"/>
    </xf>
    <xf numFmtId="0" fontId="6" fillId="0" borderId="15" xfId="1" applyNumberFormat="1" applyFont="1" applyBorder="1" applyAlignment="1">
      <alignment horizontal="center" vertical="center"/>
    </xf>
    <xf numFmtId="49" fontId="9" fillId="0" borderId="14" xfId="0" applyFont="1" applyBorder="1" applyAlignment="1">
      <alignment horizontal="center" vertical="center"/>
    </xf>
    <xf numFmtId="49" fontId="9" fillId="0" borderId="13" xfId="0" applyFont="1" applyBorder="1" applyAlignment="1">
      <alignment horizontal="center" vertical="center"/>
    </xf>
    <xf numFmtId="49" fontId="9" fillId="0" borderId="15" xfId="0" applyFont="1" applyBorder="1" applyAlignment="1">
      <alignment horizontal="center" vertical="center"/>
    </xf>
    <xf numFmtId="49" fontId="9" fillId="0" borderId="16" xfId="0" applyFont="1" applyBorder="1" applyAlignment="1">
      <alignment horizontal="center" vertical="center"/>
    </xf>
    <xf numFmtId="49" fontId="9" fillId="0" borderId="0" xfId="0" applyFont="1" applyBorder="1" applyAlignment="1">
      <alignment horizontal="center" vertical="center"/>
    </xf>
    <xf numFmtId="49" fontId="9" fillId="0" borderId="17" xfId="0" applyFont="1" applyBorder="1" applyAlignment="1">
      <alignment horizontal="center" vertical="center"/>
    </xf>
    <xf numFmtId="49" fontId="9" fillId="0" borderId="9" xfId="0" applyFont="1" applyBorder="1" applyAlignment="1">
      <alignment horizontal="center" vertical="center"/>
    </xf>
    <xf numFmtId="49" fontId="9" fillId="0" borderId="7" xfId="0" applyFont="1" applyBorder="1" applyAlignment="1">
      <alignment horizontal="center" vertical="center"/>
    </xf>
    <xf numFmtId="49" fontId="9" fillId="0" borderId="8" xfId="0" applyFont="1" applyBorder="1" applyAlignment="1">
      <alignment horizontal="center" vertical="center"/>
    </xf>
    <xf numFmtId="49" fontId="9" fillId="6" borderId="3" xfId="0" applyFont="1" applyFill="1" applyBorder="1" applyAlignment="1">
      <alignment horizontal="center" vertical="center"/>
    </xf>
  </cellXfs>
  <cellStyles count="2">
    <cellStyle name="標準" xfId="0" builtinId="0"/>
    <cellStyle name="標準_2010_近畿予選調査票" xfId="1" xr:uid="{00000000-0005-0000-0000-000001000000}"/>
  </cellStyles>
  <dxfs count="32">
    <dxf>
      <fill>
        <patternFill>
          <bgColor indexed="10"/>
        </patternFill>
      </fill>
    </dxf>
    <dxf>
      <fill>
        <patternFill>
          <bgColor rgb="FFCCFFFF"/>
        </patternFill>
      </fill>
    </dxf>
    <dxf>
      <font>
        <color rgb="FF66FFFF"/>
      </font>
    </dxf>
    <dxf>
      <fill>
        <patternFill>
          <bgColor rgb="FFCCFFFF"/>
        </patternFill>
      </fill>
    </dxf>
    <dxf>
      <fill>
        <patternFill>
          <bgColor indexed="41"/>
        </patternFill>
      </fill>
    </dxf>
    <dxf>
      <fill>
        <patternFill>
          <bgColor indexed="27"/>
        </patternFill>
      </fill>
    </dxf>
    <dxf>
      <fill>
        <patternFill>
          <bgColor indexed="27"/>
        </patternFill>
      </fill>
    </dxf>
    <dxf>
      <fill>
        <patternFill>
          <bgColor indexed="27"/>
        </patternFill>
      </fill>
    </dxf>
    <dxf>
      <fill>
        <patternFill>
          <bgColor indexed="41"/>
        </patternFill>
      </fill>
      <border>
        <left style="thin">
          <color indexed="27"/>
        </left>
        <right style="thin">
          <color indexed="64"/>
        </right>
        <bottom style="thin">
          <color indexed="64"/>
        </bottom>
      </border>
    </dxf>
    <dxf>
      <fill>
        <patternFill>
          <bgColor indexed="27"/>
        </patternFill>
      </fill>
      <border>
        <left style="thin">
          <color indexed="27"/>
        </left>
        <right style="thin">
          <color indexed="27"/>
        </right>
        <bottom style="thin">
          <color indexed="64"/>
        </bottom>
      </border>
    </dxf>
    <dxf>
      <fill>
        <patternFill>
          <bgColor indexed="27"/>
        </patternFill>
      </fill>
      <border>
        <left style="thin">
          <color indexed="64"/>
        </left>
        <right style="thin">
          <color indexed="27"/>
        </right>
        <bottom style="thin">
          <color indexed="64"/>
        </bottom>
      </border>
    </dxf>
    <dxf>
      <fill>
        <patternFill>
          <bgColor indexed="27"/>
        </patternFill>
      </fill>
    </dxf>
    <dxf>
      <fill>
        <patternFill>
          <bgColor indexed="41"/>
        </patternFill>
      </fill>
    </dxf>
    <dxf>
      <fill>
        <patternFill>
          <bgColor indexed="27"/>
        </patternFill>
      </fill>
    </dxf>
    <dxf>
      <fill>
        <patternFill>
          <bgColor indexed="9"/>
        </patternFill>
      </fill>
      <border>
        <left style="thin">
          <color indexed="27"/>
        </left>
        <right style="thin">
          <color indexed="27"/>
        </right>
        <bottom style="thin">
          <color indexed="64"/>
        </bottom>
      </border>
    </dxf>
    <dxf>
      <border>
        <left style="thin">
          <color indexed="64"/>
        </left>
        <right style="thin">
          <color indexed="64"/>
        </right>
        <bottom style="thin">
          <color indexed="64"/>
        </bottom>
      </border>
    </dxf>
    <dxf>
      <fill>
        <patternFill>
          <bgColor indexed="27"/>
        </patternFill>
      </fill>
    </dxf>
    <dxf>
      <fill>
        <patternFill>
          <bgColor indexed="41"/>
        </patternFill>
      </fill>
    </dxf>
    <dxf>
      <fill>
        <patternFill>
          <bgColor indexed="27"/>
        </patternFill>
      </fill>
    </dxf>
    <dxf>
      <fill>
        <patternFill>
          <bgColor indexed="9"/>
        </patternFill>
      </fill>
      <border>
        <left style="thin">
          <color indexed="27"/>
        </left>
        <right style="thin">
          <color indexed="27"/>
        </right>
      </border>
    </dxf>
    <dxf>
      <fill>
        <patternFill>
          <bgColor theme="0"/>
        </patternFill>
      </fill>
      <border>
        <left style="thin">
          <color indexed="27"/>
        </left>
        <right style="thin">
          <color indexed="27"/>
        </right>
      </border>
    </dxf>
    <dxf>
      <fill>
        <patternFill>
          <bgColor theme="0"/>
        </patternFill>
      </fill>
      <border>
        <left style="thin">
          <color indexed="27"/>
        </left>
        <right style="thin">
          <color indexed="27"/>
        </right>
      </border>
    </dxf>
    <dxf>
      <fill>
        <patternFill>
          <bgColor theme="0"/>
        </patternFill>
      </fill>
      <border>
        <left style="thin">
          <color indexed="27"/>
        </left>
        <right style="thin">
          <color indexed="27"/>
        </right>
      </border>
    </dxf>
    <dxf>
      <fill>
        <patternFill>
          <bgColor indexed="27"/>
        </patternFill>
      </fill>
      <border>
        <left style="thin">
          <color indexed="27"/>
        </left>
      </border>
    </dxf>
    <dxf>
      <fill>
        <patternFill>
          <bgColor indexed="27"/>
        </patternFill>
      </fill>
      <border>
        <left style="thin">
          <color indexed="27"/>
        </left>
        <right style="thin">
          <color indexed="27"/>
        </right>
      </border>
    </dxf>
    <dxf>
      <fill>
        <patternFill>
          <bgColor indexed="27"/>
        </patternFill>
      </fill>
      <border>
        <right style="thin">
          <color indexed="27"/>
        </right>
      </border>
    </dxf>
    <dxf>
      <fill>
        <patternFill>
          <bgColor theme="0" tint="-0.24994659260841701"/>
        </patternFill>
      </fill>
    </dxf>
    <dxf>
      <fill>
        <patternFill>
          <bgColor indexed="27"/>
        </patternFill>
      </fill>
      <border>
        <left style="thin">
          <color indexed="27"/>
        </left>
      </border>
    </dxf>
    <dxf>
      <fill>
        <patternFill>
          <bgColor indexed="27"/>
        </patternFill>
      </fill>
      <border>
        <left style="thin">
          <color indexed="27"/>
        </left>
        <right style="thin">
          <color indexed="27"/>
        </right>
      </border>
    </dxf>
    <dxf>
      <fill>
        <patternFill>
          <bgColor theme="0" tint="-0.24994659260841701"/>
        </patternFill>
      </fill>
    </dxf>
    <dxf>
      <fill>
        <patternFill>
          <bgColor indexed="27"/>
        </patternFill>
      </fill>
      <border>
        <right style="thin">
          <color indexed="27"/>
        </right>
      </border>
    </dxf>
    <dxf>
      <fill>
        <patternFill>
          <bgColor indexed="27"/>
        </patternFill>
      </fill>
    </dxf>
  </dxfs>
  <tableStyles count="0" defaultTableStyle="TableStyleMedium9" defaultPivotStyle="PivotStyleLight16"/>
  <colors>
    <mruColors>
      <color rgb="FF66FF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L121"/>
  <sheetViews>
    <sheetView tabSelected="1" zoomScaleNormal="100" workbookViewId="0">
      <selection activeCell="J4" sqref="J4"/>
    </sheetView>
  </sheetViews>
  <sheetFormatPr defaultColWidth="9.75" defaultRowHeight="14.25"/>
  <cols>
    <col min="1" max="1" width="3.25" style="1" customWidth="1"/>
    <col min="2" max="2" width="6.5" style="1" customWidth="1"/>
    <col min="3" max="6" width="7.75" style="1" customWidth="1"/>
    <col min="7" max="8" width="4" style="1" customWidth="1"/>
    <col min="9" max="9" width="7.75" style="1" customWidth="1"/>
    <col min="10" max="10" width="11.75" style="1" customWidth="1"/>
    <col min="11" max="11" width="7.75" style="1" customWidth="1"/>
    <col min="12" max="16" width="3" style="1" customWidth="1"/>
    <col min="17" max="17" width="7.75" style="1" customWidth="1"/>
    <col min="18" max="22" width="3" style="1" customWidth="1"/>
    <col min="23" max="24" width="5.125" style="1" customWidth="1"/>
    <col min="25" max="26" width="30.625" style="32" customWidth="1"/>
    <col min="27" max="27" width="5.5" style="24" bestFit="1" customWidth="1"/>
    <col min="28" max="28" width="4.5" style="24" bestFit="1" customWidth="1"/>
    <col min="29" max="29" width="2.5" style="24" bestFit="1" customWidth="1"/>
    <col min="30" max="30" width="4.5" style="24" bestFit="1" customWidth="1"/>
    <col min="31" max="31" width="2.5" style="24" bestFit="1" customWidth="1"/>
    <col min="32" max="33" width="6.875" style="24" customWidth="1"/>
    <col min="34" max="34" width="5.5" style="24" bestFit="1" customWidth="1"/>
    <col min="35" max="35" width="6.875" style="24" customWidth="1"/>
    <col min="36" max="36" width="7.5" style="24" bestFit="1" customWidth="1"/>
    <col min="37" max="37" width="5.5" style="24" bestFit="1" customWidth="1"/>
    <col min="38" max="38" width="7.5" style="24" bestFit="1" customWidth="1"/>
    <col min="39" max="39" width="58.25" style="24" bestFit="1" customWidth="1"/>
    <col min="40" max="40" width="2.5" style="24" bestFit="1" customWidth="1"/>
    <col min="41" max="41" width="4.5" style="24" bestFit="1" customWidth="1"/>
    <col min="42" max="42" width="16.125" style="24" bestFit="1" customWidth="1"/>
    <col min="43" max="43" width="51.625" style="24" bestFit="1" customWidth="1"/>
    <col min="44" max="44" width="19.375" style="24" bestFit="1" customWidth="1"/>
    <col min="45" max="45" width="9.5" style="24" bestFit="1" customWidth="1"/>
    <col min="46" max="46" width="40.5" style="24" bestFit="1" customWidth="1"/>
    <col min="47" max="48" width="13.875" style="24" bestFit="1" customWidth="1"/>
    <col min="49" max="49" width="5.5" style="24" bestFit="1" customWidth="1"/>
    <col min="50" max="50" width="6.875" style="24" customWidth="1"/>
    <col min="51" max="52" width="7.5" style="24" bestFit="1" customWidth="1"/>
    <col min="53" max="53" width="3.5" style="24" bestFit="1" customWidth="1"/>
    <col min="54" max="55" width="7.5" style="24" bestFit="1" customWidth="1"/>
    <col min="56" max="56" width="9.5" style="24" bestFit="1" customWidth="1"/>
    <col min="57" max="58" width="7.5" style="24" bestFit="1" customWidth="1"/>
    <col min="59" max="59" width="6.875" style="24" customWidth="1"/>
    <col min="60" max="61" width="7.5" style="24" bestFit="1" customWidth="1"/>
    <col min="62" max="62" width="11.625" style="24" bestFit="1" customWidth="1"/>
    <col min="63" max="63" width="4.5" style="24" bestFit="1" customWidth="1"/>
    <col min="64" max="64" width="6.5" style="24" bestFit="1" customWidth="1"/>
    <col min="65" max="65" width="12.75" style="24" bestFit="1" customWidth="1"/>
    <col min="66" max="66" width="2.5" style="24" bestFit="1" customWidth="1"/>
    <col min="67" max="67" width="5.5" style="24" bestFit="1" customWidth="1"/>
    <col min="68" max="68" width="2.5" style="24" bestFit="1" customWidth="1"/>
    <col min="69" max="69" width="7.5" style="24" bestFit="1" customWidth="1"/>
    <col min="70" max="71" width="2.5" style="24" bestFit="1" customWidth="1"/>
    <col min="72" max="72" width="8.5" style="24" bestFit="1" customWidth="1"/>
    <col min="73" max="74" width="2.5" style="24" bestFit="1" customWidth="1"/>
    <col min="75" max="75" width="7.5" style="24" bestFit="1" customWidth="1"/>
    <col min="76" max="76" width="2.5" style="24" bestFit="1" customWidth="1"/>
    <col min="77" max="77" width="6.875" style="32" customWidth="1"/>
    <col min="78" max="78" width="9.75" style="32"/>
    <col min="79" max="79" width="8.5" style="29" bestFit="1" customWidth="1"/>
    <col min="80" max="90" width="3.5" style="29" bestFit="1" customWidth="1"/>
    <col min="91" max="16384" width="9.75" style="1"/>
  </cols>
  <sheetData>
    <row r="1" spans="1:90" ht="19.899999999999999" customHeight="1">
      <c r="A1" s="82" t="s">
        <v>150</v>
      </c>
      <c r="B1" s="82"/>
      <c r="C1" s="82"/>
      <c r="D1" s="82"/>
      <c r="E1" s="82"/>
      <c r="F1" s="82"/>
      <c r="G1" s="82"/>
      <c r="H1" s="82"/>
      <c r="I1" s="82"/>
      <c r="J1" s="82"/>
      <c r="K1" s="83"/>
      <c r="L1" s="70" t="s">
        <v>41</v>
      </c>
      <c r="M1" s="71"/>
      <c r="N1" s="71"/>
      <c r="O1" s="72"/>
      <c r="P1" s="73"/>
      <c r="Q1" s="74"/>
      <c r="R1" s="70" t="s">
        <v>42</v>
      </c>
      <c r="S1" s="71"/>
      <c r="T1" s="71"/>
      <c r="U1" s="72"/>
      <c r="V1" s="67" t="str">
        <f>IF(P1="","",VLOOKUP($P$1,AO:AV,2,FALSE))</f>
        <v/>
      </c>
      <c r="W1" s="68"/>
      <c r="X1" s="69"/>
    </row>
    <row r="2" spans="1:90" ht="19.899999999999999" customHeight="1">
      <c r="A2" s="81" t="s">
        <v>62</v>
      </c>
      <c r="B2" s="81"/>
      <c r="C2" s="81"/>
      <c r="D2" s="86" t="str">
        <f>IF(P1="","",VLOOKUP($P$1,AO:AV,3,FALSE))</f>
        <v/>
      </c>
      <c r="E2" s="86"/>
      <c r="F2" s="86"/>
      <c r="G2" s="86"/>
      <c r="H2" s="86"/>
      <c r="I2" s="86"/>
      <c r="J2" s="86"/>
      <c r="K2" s="86"/>
      <c r="L2" s="86"/>
      <c r="M2" s="86"/>
      <c r="N2" s="86"/>
      <c r="O2" s="86"/>
      <c r="P2" s="86"/>
      <c r="Q2" s="81" t="s">
        <v>152</v>
      </c>
      <c r="R2" s="81"/>
      <c r="S2" s="81"/>
      <c r="T2" s="81"/>
      <c r="U2" s="81"/>
      <c r="V2" s="81"/>
      <c r="W2" s="81"/>
      <c r="X2" s="81"/>
    </row>
    <row r="3" spans="1:90" ht="19.899999999999999" customHeight="1">
      <c r="A3" s="84" t="s">
        <v>151</v>
      </c>
      <c r="B3" s="84"/>
      <c r="C3" s="84"/>
      <c r="D3" s="85" ph="1"/>
      <c r="E3" s="85" ph="1"/>
      <c r="F3" s="85" ph="1"/>
      <c r="G3" s="70"/>
      <c r="H3" s="71"/>
      <c r="I3" s="71"/>
      <c r="J3" s="71"/>
      <c r="K3" s="71"/>
      <c r="L3" s="71"/>
      <c r="M3" s="71"/>
      <c r="N3" s="71"/>
      <c r="O3" s="71"/>
      <c r="P3" s="72"/>
      <c r="Q3" s="85" t="s">
        <v>153</v>
      </c>
      <c r="R3" s="85"/>
      <c r="S3" s="81"/>
      <c r="T3" s="81"/>
      <c r="U3" s="81"/>
      <c r="V3" s="81"/>
      <c r="W3" s="81"/>
      <c r="X3" s="81"/>
    </row>
    <row r="4" spans="1:90" s="6" customFormat="1" ht="14.45" customHeight="1">
      <c r="A4" s="5"/>
      <c r="B4" s="5"/>
      <c r="C4" s="5"/>
      <c r="D4" s="5"/>
      <c r="E4" s="5"/>
      <c r="F4" s="5"/>
      <c r="G4" s="5"/>
      <c r="H4" s="5"/>
      <c r="I4" s="5"/>
      <c r="J4" s="5"/>
      <c r="K4" s="5"/>
      <c r="L4" s="5"/>
      <c r="M4" s="5"/>
      <c r="N4" s="5"/>
      <c r="O4" s="5"/>
      <c r="P4" s="5"/>
      <c r="Q4" s="5"/>
      <c r="R4" s="5"/>
      <c r="S4" s="5"/>
      <c r="T4" s="5"/>
      <c r="U4" s="5"/>
      <c r="V4" s="5"/>
      <c r="W4" s="5"/>
      <c r="X4" s="5"/>
      <c r="Y4" s="33"/>
      <c r="Z4" s="33"/>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c r="BT4" s="25"/>
      <c r="BU4" s="25"/>
      <c r="BV4" s="25"/>
      <c r="BW4" s="25"/>
      <c r="BX4" s="25"/>
      <c r="BY4" s="33"/>
      <c r="BZ4" s="33"/>
      <c r="CA4" s="30"/>
      <c r="CB4" s="30"/>
      <c r="CC4" s="30"/>
      <c r="CD4" s="30"/>
      <c r="CE4" s="30"/>
      <c r="CF4" s="30"/>
      <c r="CG4" s="30"/>
      <c r="CH4" s="30"/>
      <c r="CI4" s="30"/>
      <c r="CJ4" s="30"/>
      <c r="CK4" s="30"/>
      <c r="CL4" s="30"/>
    </row>
    <row r="5" spans="1:90" ht="15.75" customHeight="1">
      <c r="A5" s="58" t="s">
        <v>0</v>
      </c>
      <c r="B5" s="60" t="s">
        <v>572</v>
      </c>
      <c r="C5" s="64" t="s">
        <v>37</v>
      </c>
      <c r="D5" s="65"/>
      <c r="E5" s="64" t="s">
        <v>63</v>
      </c>
      <c r="F5" s="65"/>
      <c r="G5" s="58" t="s">
        <v>1</v>
      </c>
      <c r="H5" s="58" t="s">
        <v>2</v>
      </c>
      <c r="I5" s="58" t="s">
        <v>3</v>
      </c>
      <c r="J5" s="58" t="s">
        <v>64</v>
      </c>
      <c r="K5" s="58" t="s">
        <v>65</v>
      </c>
      <c r="L5" s="75" t="s">
        <v>66</v>
      </c>
      <c r="M5" s="76"/>
      <c r="N5" s="76"/>
      <c r="O5" s="76"/>
      <c r="P5" s="77"/>
      <c r="Q5" s="58" t="s">
        <v>67</v>
      </c>
      <c r="R5" s="75" t="s">
        <v>66</v>
      </c>
      <c r="S5" s="76"/>
      <c r="T5" s="76"/>
      <c r="U5" s="76"/>
      <c r="V5" s="77"/>
      <c r="W5" s="58" t="s">
        <v>68</v>
      </c>
      <c r="X5" s="58" t="s">
        <v>69</v>
      </c>
      <c r="BK5" s="24">
        <f>SUM(BK7:BK26)</f>
        <v>0</v>
      </c>
      <c r="BL5" s="24">
        <f>SUM(BL7:BL26)</f>
        <v>0</v>
      </c>
      <c r="BM5" s="24">
        <f>SUM(BM7:BM26)</f>
        <v>0</v>
      </c>
      <c r="CA5" s="29" t="s">
        <v>93</v>
      </c>
    </row>
    <row r="6" spans="1:90" ht="15.75" customHeight="1">
      <c r="A6" s="59"/>
      <c r="B6" s="61"/>
      <c r="C6" s="2" t="s">
        <v>38</v>
      </c>
      <c r="D6" s="2" t="s">
        <v>39</v>
      </c>
      <c r="E6" s="2" t="s">
        <v>70</v>
      </c>
      <c r="F6" s="2" t="s">
        <v>71</v>
      </c>
      <c r="G6" s="59"/>
      <c r="H6" s="59"/>
      <c r="I6" s="59"/>
      <c r="J6" s="66"/>
      <c r="K6" s="59"/>
      <c r="L6" s="78"/>
      <c r="M6" s="79"/>
      <c r="N6" s="79"/>
      <c r="O6" s="79"/>
      <c r="P6" s="80"/>
      <c r="Q6" s="59"/>
      <c r="R6" s="78"/>
      <c r="S6" s="79"/>
      <c r="T6" s="79"/>
      <c r="U6" s="79"/>
      <c r="V6" s="80"/>
      <c r="W6" s="59"/>
      <c r="X6" s="59"/>
      <c r="AA6" s="24" t="s">
        <v>72</v>
      </c>
      <c r="AB6" s="24" t="s">
        <v>73</v>
      </c>
      <c r="AD6" s="24" t="s">
        <v>74</v>
      </c>
      <c r="BH6" s="24" t="s">
        <v>58</v>
      </c>
      <c r="BI6" s="24" t="s">
        <v>59</v>
      </c>
      <c r="BJ6" s="24" t="s">
        <v>75</v>
      </c>
      <c r="BK6" s="24" t="s">
        <v>76</v>
      </c>
      <c r="BL6" s="24" t="s">
        <v>77</v>
      </c>
      <c r="BM6" s="24" t="s">
        <v>78</v>
      </c>
      <c r="BQ6" s="24" t="s">
        <v>107</v>
      </c>
      <c r="BT6" s="24" t="s">
        <v>108</v>
      </c>
      <c r="BW6" s="24" t="s">
        <v>109</v>
      </c>
      <c r="CA6" s="31" t="s">
        <v>94</v>
      </c>
      <c r="CB6" s="31" t="s">
        <v>95</v>
      </c>
      <c r="CC6" s="31" t="s">
        <v>96</v>
      </c>
      <c r="CD6" s="31" t="s">
        <v>97</v>
      </c>
      <c r="CE6" s="31" t="s">
        <v>98</v>
      </c>
      <c r="CF6" s="31" t="s">
        <v>99</v>
      </c>
      <c r="CG6" s="31" t="s">
        <v>100</v>
      </c>
      <c r="CH6" s="31" t="s">
        <v>101</v>
      </c>
      <c r="CI6" s="31" t="s">
        <v>102</v>
      </c>
      <c r="CJ6" s="31" t="s">
        <v>103</v>
      </c>
      <c r="CK6" s="31" t="s">
        <v>104</v>
      </c>
    </row>
    <row r="7" spans="1:90" ht="18" customHeight="1">
      <c r="A7" s="3">
        <v>1</v>
      </c>
      <c r="B7" s="16"/>
      <c r="C7" s="16"/>
      <c r="D7" s="16"/>
      <c r="E7" s="16"/>
      <c r="F7" s="16"/>
      <c r="G7" s="16"/>
      <c r="H7" s="16"/>
      <c r="I7" s="17"/>
      <c r="J7" s="7" t="str">
        <f>IF(AA8=0,"",$V$1)</f>
        <v/>
      </c>
      <c r="K7" s="16"/>
      <c r="L7" s="18"/>
      <c r="M7" s="9" t="str">
        <f t="shared" ref="M7:M26" si="0">IF(AC7=0,"",VLOOKUP(AC7,$BD$9:$BF$10,2,FALSE))</f>
        <v/>
      </c>
      <c r="N7" s="19"/>
      <c r="O7" s="11" t="str">
        <f t="shared" ref="O7:O26" si="1">IF(AC7=0,"",VLOOKUP(AC7,$BD$9:$BF$10,3,FALSE))</f>
        <v/>
      </c>
      <c r="P7" s="20"/>
      <c r="Q7" s="16"/>
      <c r="R7" s="18"/>
      <c r="S7" s="9" t="str">
        <f t="shared" ref="S7:S26" si="2">IF(AE7=0,"",VLOOKUP(AE7,$BD$9:$BF$10,2,FALSE))</f>
        <v/>
      </c>
      <c r="T7" s="19"/>
      <c r="U7" s="11" t="str">
        <f t="shared" ref="U7:U26" si="3">IF(AE7=0,"",VLOOKUP(AE7,$BD$9:$BF$10,3,FALSE))</f>
        <v/>
      </c>
      <c r="V7" s="20"/>
      <c r="W7" s="21"/>
      <c r="X7" s="21"/>
      <c r="AA7" s="26">
        <f t="shared" ref="AA7:AA26" si="4">IF(IF(B7="",0,1)+IF(C7="",0,1)&gt;0,1,0)</f>
        <v>0</v>
      </c>
      <c r="AB7" s="27">
        <f t="shared" ref="AB7:AB26" si="5">IF(K7="",0,IF(H7="M",VLOOKUP(K7,$BB$9:$BC$21,2,FALSE),IF(H7="F",VLOOKUP(K7,$BB$22:$BC$31,2,FALSE),0)))</f>
        <v>0</v>
      </c>
      <c r="AC7" s="26">
        <f t="shared" ref="AC7:AC26" si="6">IF(AB7=0,0,IF(AB7&lt;71,1,2))</f>
        <v>0</v>
      </c>
      <c r="AD7" s="27">
        <f t="shared" ref="AD7:AD26" si="7">IF(Q7="",0,IF(H7="M",VLOOKUP(Q7,$BB$9:$BC$21,2,FALSE),IF(H7="F",VLOOKUP(Q7,$BB$22:$BC$31,2,FALSE),0)))</f>
        <v>0</v>
      </c>
      <c r="AE7" s="26">
        <f t="shared" ref="AE7:AE26" si="8">IF(AD7=0,0,IF(AD7&lt;71,1,2))</f>
        <v>0</v>
      </c>
      <c r="AF7" s="26"/>
      <c r="AH7" s="24" t="s">
        <v>2</v>
      </c>
      <c r="AJ7" s="24" t="s">
        <v>9</v>
      </c>
      <c r="AK7" s="24" t="s">
        <v>10</v>
      </c>
      <c r="AL7" s="24" t="s">
        <v>79</v>
      </c>
      <c r="AO7" s="24" t="s">
        <v>139</v>
      </c>
      <c r="AP7" s="24" t="s">
        <v>42</v>
      </c>
      <c r="AQ7" s="24" t="s">
        <v>140</v>
      </c>
      <c r="AR7" s="24" t="s">
        <v>141</v>
      </c>
      <c r="AS7" s="24" t="s">
        <v>142</v>
      </c>
      <c r="AT7" s="24" t="s">
        <v>143</v>
      </c>
      <c r="AU7" s="24" t="s">
        <v>144</v>
      </c>
      <c r="AV7" s="24" t="s">
        <v>145</v>
      </c>
      <c r="AW7" s="24" t="s">
        <v>1</v>
      </c>
      <c r="AY7" s="24" t="s">
        <v>44</v>
      </c>
      <c r="AZ7" s="24" t="s">
        <v>80</v>
      </c>
      <c r="BA7" s="24" t="s">
        <v>146</v>
      </c>
      <c r="BH7" s="24">
        <f t="shared" ref="BH7:BH26" si="9">IF(H7="",0,IF(H7="M",100,IF(H7="F",200,"")))+IF(H7="",0,VLOOKUP(K7,$AY$9:$AZ$31,2,FALSE))</f>
        <v>0</v>
      </c>
      <c r="BI7" s="24">
        <f t="shared" ref="BI7:BI26" si="10">IF(H7="",0,IF(H7="M",100,IF(H7="F",200,"")))+IF(H7="",0,VLOOKUP(Q7,$AY$9:$AZ$31,2,FALSE))</f>
        <v>0</v>
      </c>
      <c r="BJ7" s="24" t="str">
        <f>IF(CONCATENATE(K7,Q7,W7,X7)="○○","○",CONCATENATE(K7,Q7,W7,X7))</f>
        <v/>
      </c>
      <c r="BK7" s="24">
        <f t="shared" ref="BK7:BK26" si="11">IF(IF($H7="m",1,0)+IF($W7="○",1,0)=2,1,0)</f>
        <v>0</v>
      </c>
      <c r="BL7" s="24">
        <f t="shared" ref="BL7:BL26" si="12">IF(IF($H7="m",1,0)+IF($X7="○",1,0)=2,1,0)</f>
        <v>0</v>
      </c>
      <c r="BM7" s="24">
        <f t="shared" ref="BM7:BM26" si="13">IF(IF($H7="f",1,0)+IF($W7="○",1,0)=2,1,0)</f>
        <v>0</v>
      </c>
      <c r="BN7" s="24">
        <v>1</v>
      </c>
      <c r="BO7" s="24" t="s">
        <v>106</v>
      </c>
      <c r="BP7" s="24">
        <f>IF(BR7=0,0,20-COUNTIF(BR$7:BR$26,0)-RANK(BR7,BR$7:BR$26,0)+1)</f>
        <v>0</v>
      </c>
      <c r="BQ7" s="24">
        <f>IF(BK7=1,$CA7,0)</f>
        <v>0</v>
      </c>
      <c r="BR7" s="24">
        <f>BQ7-INT(BQ7/100)*100</f>
        <v>0</v>
      </c>
      <c r="BS7" s="24">
        <f>IF(BU7=0,0,20-COUNTIF(BU$7:BU$26,0)-RANK(BU7,BU$7:BU$26,0)+1)</f>
        <v>0</v>
      </c>
      <c r="BT7" s="24">
        <f t="shared" ref="BT7:BT26" si="14">IF(BL7=1,$CA7,0)</f>
        <v>0</v>
      </c>
      <c r="BU7" s="24">
        <f>BT7-INT(BT7/100)*100</f>
        <v>0</v>
      </c>
      <c r="BV7" s="24">
        <f>IF(BX7=0,0,20-COUNTIF(BX$7:BX$26,0)-RANK(BX7,BX$7:BX$26,0)+1)</f>
        <v>0</v>
      </c>
      <c r="BW7" s="24">
        <f t="shared" ref="BW7:BW26" si="15">IF(BM7=1,$CA7,0)</f>
        <v>0</v>
      </c>
      <c r="BX7" s="24">
        <f>BW7-INT(BW7/100)*100</f>
        <v>0</v>
      </c>
      <c r="CA7" s="29" t="str">
        <f>IF(CD7="","",(YEAR(I7)-INT(YEAR(I7)/100)*100)*10000000+MONTH(I7)*100000+DAY(I7)*1000+B7)</f>
        <v/>
      </c>
      <c r="CB7" s="29" t="str">
        <f>IF(CD7="","",IF(LEN(C7)+LEN(D7)&lt;5,C7&amp;LEFT("　　　　　",5-LEN(C7)-LEN(D7))&amp;D7&amp;"("&amp;G7&amp;")",C7&amp;"　"&amp;D7&amp;"("&amp;G7&amp;")"))</f>
        <v/>
      </c>
      <c r="CC7" s="29" t="str">
        <f>CONCATENATE(E7," ",F7)</f>
        <v xml:space="preserve"> </v>
      </c>
      <c r="CD7" s="29" t="str">
        <f>IF(H7="","",IF(H7="M",1,IF(H7="F",2,"ｴﾗｰ")))</f>
        <v/>
      </c>
      <c r="CE7" s="29" t="str">
        <f>IF(J7="","",27)</f>
        <v/>
      </c>
      <c r="CF7" s="29" t="str">
        <f>IF(CD7="","",275000+$P$1)</f>
        <v/>
      </c>
      <c r="CI7" s="29" t="str">
        <f>IF(B7="","",B7)</f>
        <v/>
      </c>
      <c r="CJ7" s="29" t="str">
        <f>IF(K7="","",RIGHT(IF(H7="M",VLOOKUP(K7,$BB$9:$BC$21,2,FALSE),VLOOKUP(K7,$BB$22:$BC$31,2,FALSE))*100+100000,5)&amp;" "&amp;RIGHT(10000000+L7*10000+N7*100+P7,VLOOKUP(K7,$AY$9:$BA$23,3,FALSE)))</f>
        <v/>
      </c>
      <c r="CK7" s="29" t="str">
        <f>IF(Q7="","",RIGHT(IF(H7="M",VLOOKUP(Q7,$BB$9:$BC$21,2,FALSE),VLOOKUP(Q7,$BB$22:$BC$31,2,FALSE))*100+100000,5)&amp;" "&amp;RIGHT(10000000+R7*10000+T7*100+V7,VLOOKUP(Q7,$AY$9:$BA$23,3,FALSE)))</f>
        <v/>
      </c>
    </row>
    <row r="8" spans="1:90" ht="18" customHeight="1">
      <c r="A8" s="3">
        <v>2</v>
      </c>
      <c r="B8" s="16"/>
      <c r="C8" s="16"/>
      <c r="D8" s="16"/>
      <c r="E8" s="16"/>
      <c r="F8" s="16"/>
      <c r="G8" s="16"/>
      <c r="H8" s="16"/>
      <c r="I8" s="17"/>
      <c r="J8" s="7" t="str">
        <f t="shared" ref="J8:J26" si="16">IF(AA8=0,"",$V$1)</f>
        <v/>
      </c>
      <c r="K8" s="16"/>
      <c r="L8" s="18"/>
      <c r="M8" s="9" t="str">
        <f t="shared" si="0"/>
        <v/>
      </c>
      <c r="N8" s="19"/>
      <c r="O8" s="11" t="str">
        <f t="shared" si="1"/>
        <v/>
      </c>
      <c r="P8" s="20"/>
      <c r="Q8" s="16"/>
      <c r="R8" s="18"/>
      <c r="S8" s="9" t="str">
        <f t="shared" si="2"/>
        <v/>
      </c>
      <c r="T8" s="19"/>
      <c r="U8" s="11" t="str">
        <f t="shared" si="3"/>
        <v/>
      </c>
      <c r="V8" s="20"/>
      <c r="W8" s="21"/>
      <c r="X8" s="21"/>
      <c r="AA8" s="26">
        <f t="shared" si="4"/>
        <v>0</v>
      </c>
      <c r="AB8" s="27">
        <f t="shared" si="5"/>
        <v>0</v>
      </c>
      <c r="AC8" s="26">
        <f t="shared" si="6"/>
        <v>0</v>
      </c>
      <c r="AD8" s="27">
        <f t="shared" si="7"/>
        <v>0</v>
      </c>
      <c r="AE8" s="26">
        <f t="shared" si="8"/>
        <v>0</v>
      </c>
      <c r="AN8" s="24">
        <v>0</v>
      </c>
      <c r="BB8" s="24" t="s">
        <v>44</v>
      </c>
      <c r="BC8" s="24" t="s">
        <v>80</v>
      </c>
      <c r="BD8" s="24" t="s">
        <v>81</v>
      </c>
      <c r="BE8" s="24" t="s">
        <v>147</v>
      </c>
      <c r="BF8" s="24" t="s">
        <v>148</v>
      </c>
      <c r="BH8" s="24">
        <f t="shared" si="9"/>
        <v>0</v>
      </c>
      <c r="BI8" s="24">
        <f t="shared" si="10"/>
        <v>0</v>
      </c>
      <c r="BJ8" s="24" t="str">
        <f t="shared" ref="BJ8:BJ26" si="17">IF(CONCATENATE(K8,Q8,W8,X8)="○○","○",CONCATENATE(K8,Q8,W8,X8))</f>
        <v/>
      </c>
      <c r="BK8" s="24">
        <f t="shared" si="11"/>
        <v>0</v>
      </c>
      <c r="BL8" s="24">
        <f t="shared" si="12"/>
        <v>0</v>
      </c>
      <c r="BM8" s="24">
        <f t="shared" si="13"/>
        <v>0</v>
      </c>
      <c r="BN8" s="24">
        <v>2</v>
      </c>
      <c r="BO8" s="24" t="s">
        <v>105</v>
      </c>
      <c r="BP8" s="24">
        <f t="shared" ref="BP8:BP26" si="18">IF(BR8=0,0,20-COUNTIF(BR$7:BR$26,0)-RANK(BR8,BR$7:BR$26,0)+1)</f>
        <v>0</v>
      </c>
      <c r="BQ8" s="24">
        <f t="shared" ref="BQ8:BQ26" si="19">IF(BK8=1,$CA8,0)</f>
        <v>0</v>
      </c>
      <c r="BR8" s="24">
        <f t="shared" ref="BR8:BR26" si="20">BQ8-INT(BQ8/100)*100</f>
        <v>0</v>
      </c>
      <c r="BS8" s="24">
        <f t="shared" ref="BS8:BS26" si="21">IF(BU8=0,0,20-COUNTIF(BU$7:BU$26,0)-RANK(BU8,BU$7:BU$26,0)+1)</f>
        <v>0</v>
      </c>
      <c r="BT8" s="24">
        <f t="shared" si="14"/>
        <v>0</v>
      </c>
      <c r="BU8" s="24">
        <f t="shared" ref="BU8:BU26" si="22">BT8-INT(BT8/100)*100</f>
        <v>0</v>
      </c>
      <c r="BV8" s="24">
        <f t="shared" ref="BV8:BV26" si="23">IF(BX8=0,0,20-COUNTIF(BX$7:BX$26,0)-RANK(BX8,BX$7:BX$26,0)+1)</f>
        <v>0</v>
      </c>
      <c r="BW8" s="24">
        <f t="shared" si="15"/>
        <v>0</v>
      </c>
      <c r="BX8" s="24">
        <f t="shared" ref="BX8:BX26" si="24">BW8-INT(BW8/100)*100</f>
        <v>0</v>
      </c>
      <c r="CA8" s="29" t="str">
        <f t="shared" ref="CA8:CA26" si="25">IF(CD8="","",(YEAR(I8)-INT(YEAR(I8)/100)*100)*10000000+MONTH(I8)*100000+DAY(I8)*1000+B8)</f>
        <v/>
      </c>
      <c r="CB8" s="29" t="str">
        <f>IF(CD8="","",IF(LEN(C8)+LEN(D8)&lt;5,C8&amp;LEFT("　　　　　",5-LEN(C8)-LEN(D8))&amp;D8&amp;"("&amp;G8&amp;")",C8&amp;"　"&amp;D8&amp;"("&amp;G8&amp;")"))</f>
        <v/>
      </c>
      <c r="CC8" s="29" t="str">
        <f t="shared" ref="CC8:CC26" si="26">CONCATENATE(E8," ",F8)</f>
        <v xml:space="preserve"> </v>
      </c>
      <c r="CD8" s="29" t="str">
        <f t="shared" ref="CD8:CD26" si="27">IF(H8="","",IF(H8="M",1,IF(H8="F",2,"ｴﾗｰ")))</f>
        <v/>
      </c>
      <c r="CE8" s="29" t="str">
        <f t="shared" ref="CE8:CE26" si="28">IF(J8="","",27)</f>
        <v/>
      </c>
      <c r="CF8" s="29" t="str">
        <f t="shared" ref="CF8:CF26" si="29">IF(CD8="","",275000+$P$1)</f>
        <v/>
      </c>
      <c r="CI8" s="29" t="str">
        <f t="shared" ref="CI8:CI26" si="30">IF(B8="","",B8)</f>
        <v/>
      </c>
      <c r="CJ8" s="29" t="str">
        <f t="shared" ref="CJ8:CJ26" si="31">IF(K8="","",RIGHT(IF(H8="M",VLOOKUP(K8,$BB$9:$BC$21,2,FALSE),VLOOKUP(K8,$BB$22:$BC$31,2,FALSE))*100+100000,5)&amp;" "&amp;RIGHT(10000000+L8*10000+N8*100+P8,VLOOKUP(K8,$AY$9:$BA$23,3,FALSE)))</f>
        <v/>
      </c>
      <c r="CK8" s="29" t="str">
        <f t="shared" ref="CK8:CK26" si="32">IF(Q8="","",RIGHT(IF(H8="M",VLOOKUP(Q8,$BB$9:$BC$21,2,FALSE),VLOOKUP(Q8,$BB$22:$BC$31,2,FALSE))*100+100000,5)&amp;" "&amp;RIGHT(10000000+R8*10000+T8*100+V8,VLOOKUP(Q8,$AY$9:$BA$23,3,FALSE)))</f>
        <v/>
      </c>
    </row>
    <row r="9" spans="1:90" ht="18" customHeight="1">
      <c r="A9" s="3">
        <v>3</v>
      </c>
      <c r="B9" s="16"/>
      <c r="C9" s="16"/>
      <c r="D9" s="16"/>
      <c r="E9" s="16"/>
      <c r="F9" s="16"/>
      <c r="G9" s="16"/>
      <c r="H9" s="16"/>
      <c r="I9" s="17"/>
      <c r="J9" s="7" t="str">
        <f t="shared" si="16"/>
        <v/>
      </c>
      <c r="K9" s="16"/>
      <c r="L9" s="18"/>
      <c r="M9" s="9" t="str">
        <f t="shared" si="0"/>
        <v/>
      </c>
      <c r="N9" s="19"/>
      <c r="O9" s="11" t="str">
        <f t="shared" si="1"/>
        <v/>
      </c>
      <c r="P9" s="20"/>
      <c r="Q9" s="16"/>
      <c r="R9" s="18"/>
      <c r="S9" s="9" t="str">
        <f t="shared" si="2"/>
        <v/>
      </c>
      <c r="T9" s="19"/>
      <c r="U9" s="11" t="str">
        <f t="shared" si="3"/>
        <v/>
      </c>
      <c r="V9" s="20"/>
      <c r="W9" s="21"/>
      <c r="X9" s="21"/>
      <c r="AA9" s="26">
        <f t="shared" si="4"/>
        <v>0</v>
      </c>
      <c r="AB9" s="27">
        <f t="shared" si="5"/>
        <v>0</v>
      </c>
      <c r="AC9" s="26">
        <f t="shared" si="6"/>
        <v>0</v>
      </c>
      <c r="AD9" s="27">
        <f t="shared" si="7"/>
        <v>0</v>
      </c>
      <c r="AE9" s="26">
        <f t="shared" si="8"/>
        <v>0</v>
      </c>
      <c r="AH9" s="24" t="s">
        <v>83</v>
      </c>
      <c r="AJ9" s="24">
        <v>100</v>
      </c>
      <c r="AK9" s="24">
        <v>100</v>
      </c>
      <c r="AL9" s="24" t="s">
        <v>11</v>
      </c>
      <c r="AN9" s="24">
        <v>1</v>
      </c>
      <c r="AO9" s="34" t="s">
        <v>457</v>
      </c>
      <c r="AP9" s="34" t="s">
        <v>158</v>
      </c>
      <c r="AQ9" s="34" t="s">
        <v>156</v>
      </c>
      <c r="AR9" s="34" t="s">
        <v>157</v>
      </c>
      <c r="AW9" s="24" t="s">
        <v>40</v>
      </c>
      <c r="AY9" s="24">
        <v>100</v>
      </c>
      <c r="AZ9" s="24">
        <v>2</v>
      </c>
      <c r="BA9" s="24">
        <v>7</v>
      </c>
      <c r="BB9" s="24">
        <v>100</v>
      </c>
      <c r="BC9" s="28">
        <v>2</v>
      </c>
      <c r="BD9" s="24">
        <v>1</v>
      </c>
      <c r="BE9" s="24" t="s">
        <v>84</v>
      </c>
      <c r="BF9" s="24" t="s">
        <v>85</v>
      </c>
      <c r="BH9" s="24">
        <f t="shared" si="9"/>
        <v>0</v>
      </c>
      <c r="BI9" s="24">
        <f t="shared" si="10"/>
        <v>0</v>
      </c>
      <c r="BJ9" s="24" t="str">
        <f t="shared" si="17"/>
        <v/>
      </c>
      <c r="BK9" s="24">
        <f t="shared" si="11"/>
        <v>0</v>
      </c>
      <c r="BL9" s="24">
        <f t="shared" si="12"/>
        <v>0</v>
      </c>
      <c r="BM9" s="24">
        <f t="shared" si="13"/>
        <v>0</v>
      </c>
      <c r="BN9" s="24">
        <v>3</v>
      </c>
      <c r="BP9" s="24">
        <f t="shared" si="18"/>
        <v>0</v>
      </c>
      <c r="BQ9" s="24">
        <f t="shared" si="19"/>
        <v>0</v>
      </c>
      <c r="BR9" s="24">
        <f t="shared" si="20"/>
        <v>0</v>
      </c>
      <c r="BS9" s="24">
        <f t="shared" si="21"/>
        <v>0</v>
      </c>
      <c r="BT9" s="24">
        <f t="shared" si="14"/>
        <v>0</v>
      </c>
      <c r="BU9" s="24">
        <f t="shared" si="22"/>
        <v>0</v>
      </c>
      <c r="BV9" s="24">
        <f t="shared" si="23"/>
        <v>0</v>
      </c>
      <c r="BW9" s="24">
        <f t="shared" si="15"/>
        <v>0</v>
      </c>
      <c r="BX9" s="24">
        <f t="shared" si="24"/>
        <v>0</v>
      </c>
      <c r="CA9" s="29" t="str">
        <f t="shared" si="25"/>
        <v/>
      </c>
      <c r="CB9" s="29" t="str">
        <f>IF(CD9="","",IF(LEN(C9)+LEN(D9)&lt;5,C9&amp;LEFT("　　　　　",5-LEN(C9)-LEN(D9))&amp;D9&amp;"("&amp;G9&amp;")",C9&amp;"　"&amp;D9&amp;"("&amp;G9&amp;")"))</f>
        <v/>
      </c>
      <c r="CC9" s="29" t="str">
        <f t="shared" si="26"/>
        <v xml:space="preserve"> </v>
      </c>
      <c r="CD9" s="29" t="str">
        <f t="shared" si="27"/>
        <v/>
      </c>
      <c r="CE9" s="29" t="str">
        <f t="shared" si="28"/>
        <v/>
      </c>
      <c r="CF9" s="29" t="str">
        <f t="shared" si="29"/>
        <v/>
      </c>
      <c r="CI9" s="29" t="str">
        <f t="shared" si="30"/>
        <v/>
      </c>
      <c r="CJ9" s="29" t="str">
        <f t="shared" si="31"/>
        <v/>
      </c>
      <c r="CK9" s="29" t="str">
        <f t="shared" si="32"/>
        <v/>
      </c>
    </row>
    <row r="10" spans="1:90" ht="18" customHeight="1">
      <c r="A10" s="3">
        <v>4</v>
      </c>
      <c r="B10" s="16"/>
      <c r="C10" s="16"/>
      <c r="D10" s="16"/>
      <c r="E10" s="16"/>
      <c r="F10" s="16"/>
      <c r="G10" s="16"/>
      <c r="H10" s="16"/>
      <c r="I10" s="17"/>
      <c r="J10" s="7" t="str">
        <f t="shared" si="16"/>
        <v/>
      </c>
      <c r="K10" s="16"/>
      <c r="L10" s="18"/>
      <c r="M10" s="9" t="str">
        <f t="shared" si="0"/>
        <v/>
      </c>
      <c r="N10" s="19"/>
      <c r="O10" s="11" t="str">
        <f t="shared" si="1"/>
        <v/>
      </c>
      <c r="P10" s="20"/>
      <c r="Q10" s="16"/>
      <c r="R10" s="18"/>
      <c r="S10" s="9" t="str">
        <f t="shared" si="2"/>
        <v/>
      </c>
      <c r="T10" s="19"/>
      <c r="U10" s="11" t="str">
        <f t="shared" si="3"/>
        <v/>
      </c>
      <c r="V10" s="20"/>
      <c r="W10" s="21"/>
      <c r="X10" s="21"/>
      <c r="AA10" s="26">
        <f t="shared" si="4"/>
        <v>0</v>
      </c>
      <c r="AB10" s="27">
        <f t="shared" si="5"/>
        <v>0</v>
      </c>
      <c r="AC10" s="26">
        <f t="shared" si="6"/>
        <v>0</v>
      </c>
      <c r="AD10" s="27">
        <f t="shared" si="7"/>
        <v>0</v>
      </c>
      <c r="AE10" s="26">
        <f t="shared" si="8"/>
        <v>0</v>
      </c>
      <c r="AH10" s="24" t="s">
        <v>86</v>
      </c>
      <c r="AJ10" s="24">
        <v>200</v>
      </c>
      <c r="AK10" s="24">
        <v>200</v>
      </c>
      <c r="AN10" s="24">
        <v>2</v>
      </c>
      <c r="AO10" s="34" t="s">
        <v>458</v>
      </c>
      <c r="AP10" s="34" t="s">
        <v>161</v>
      </c>
      <c r="AQ10" s="34" t="s">
        <v>159</v>
      </c>
      <c r="AR10" s="34" t="s">
        <v>160</v>
      </c>
      <c r="AW10" s="24">
        <v>1</v>
      </c>
      <c r="AY10" s="24">
        <v>200</v>
      </c>
      <c r="AZ10" s="24">
        <v>3</v>
      </c>
      <c r="BA10" s="24">
        <v>7</v>
      </c>
      <c r="BB10" s="24">
        <v>200</v>
      </c>
      <c r="BC10" s="28">
        <v>3</v>
      </c>
      <c r="BD10" s="24">
        <v>2</v>
      </c>
      <c r="BE10" s="24" t="s">
        <v>118</v>
      </c>
      <c r="BF10" s="24" t="s">
        <v>117</v>
      </c>
      <c r="BH10" s="24">
        <f t="shared" si="9"/>
        <v>0</v>
      </c>
      <c r="BI10" s="24">
        <f t="shared" si="10"/>
        <v>0</v>
      </c>
      <c r="BJ10" s="24" t="str">
        <f t="shared" si="17"/>
        <v/>
      </c>
      <c r="BK10" s="24">
        <f t="shared" si="11"/>
        <v>0</v>
      </c>
      <c r="BL10" s="24">
        <f t="shared" si="12"/>
        <v>0</v>
      </c>
      <c r="BM10" s="24">
        <f t="shared" si="13"/>
        <v>0</v>
      </c>
      <c r="BP10" s="24">
        <f t="shared" si="18"/>
        <v>0</v>
      </c>
      <c r="BQ10" s="24">
        <f t="shared" si="19"/>
        <v>0</v>
      </c>
      <c r="BR10" s="24">
        <f t="shared" si="20"/>
        <v>0</v>
      </c>
      <c r="BS10" s="24">
        <f t="shared" si="21"/>
        <v>0</v>
      </c>
      <c r="BT10" s="24">
        <f t="shared" si="14"/>
        <v>0</v>
      </c>
      <c r="BU10" s="24">
        <f t="shared" si="22"/>
        <v>0</v>
      </c>
      <c r="BV10" s="24">
        <f t="shared" si="23"/>
        <v>0</v>
      </c>
      <c r="BW10" s="24">
        <f t="shared" si="15"/>
        <v>0</v>
      </c>
      <c r="BX10" s="24">
        <f t="shared" si="24"/>
        <v>0</v>
      </c>
      <c r="CA10" s="29" t="str">
        <f t="shared" si="25"/>
        <v/>
      </c>
      <c r="CB10" s="29" t="str">
        <f t="shared" ref="CB10:CB26" si="33">IF(CD10="","",IF(LEN(C10)+LEN(D10)&lt;5,C10&amp;LEFT("　　　　　",5-LEN(C10)-LEN(D10))&amp;D10&amp;"("&amp;G10&amp;")",C10&amp;"　"&amp;D10&amp;"("&amp;G10&amp;")"))</f>
        <v/>
      </c>
      <c r="CC10" s="29" t="str">
        <f t="shared" si="26"/>
        <v xml:space="preserve"> </v>
      </c>
      <c r="CD10" s="29" t="str">
        <f t="shared" si="27"/>
        <v/>
      </c>
      <c r="CE10" s="29" t="str">
        <f t="shared" si="28"/>
        <v/>
      </c>
      <c r="CF10" s="29" t="str">
        <f t="shared" si="29"/>
        <v/>
      </c>
      <c r="CI10" s="29" t="str">
        <f t="shared" si="30"/>
        <v/>
      </c>
      <c r="CJ10" s="29" t="str">
        <f t="shared" si="31"/>
        <v/>
      </c>
      <c r="CK10" s="29" t="str">
        <f t="shared" si="32"/>
        <v/>
      </c>
    </row>
    <row r="11" spans="1:90" ht="18" customHeight="1">
      <c r="A11" s="3">
        <v>5</v>
      </c>
      <c r="B11" s="16"/>
      <c r="C11" s="16"/>
      <c r="D11" s="16"/>
      <c r="E11" s="16"/>
      <c r="F11" s="16"/>
      <c r="G11" s="16"/>
      <c r="H11" s="16"/>
      <c r="I11" s="17"/>
      <c r="J11" s="7" t="str">
        <f t="shared" si="16"/>
        <v/>
      </c>
      <c r="K11" s="16"/>
      <c r="L11" s="18"/>
      <c r="M11" s="9" t="str">
        <f t="shared" si="0"/>
        <v/>
      </c>
      <c r="N11" s="19"/>
      <c r="O11" s="11" t="str">
        <f t="shared" si="1"/>
        <v/>
      </c>
      <c r="P11" s="20"/>
      <c r="Q11" s="16"/>
      <c r="R11" s="18"/>
      <c r="S11" s="9" t="str">
        <f t="shared" si="2"/>
        <v/>
      </c>
      <c r="T11" s="19"/>
      <c r="U11" s="11" t="str">
        <f t="shared" si="3"/>
        <v/>
      </c>
      <c r="V11" s="20"/>
      <c r="W11" s="21"/>
      <c r="X11" s="21"/>
      <c r="AA11" s="26">
        <f t="shared" si="4"/>
        <v>0</v>
      </c>
      <c r="AB11" s="27">
        <f t="shared" si="5"/>
        <v>0</v>
      </c>
      <c r="AC11" s="26">
        <f t="shared" si="6"/>
        <v>0</v>
      </c>
      <c r="AD11" s="27">
        <f t="shared" si="7"/>
        <v>0</v>
      </c>
      <c r="AE11" s="26">
        <f t="shared" si="8"/>
        <v>0</v>
      </c>
      <c r="AJ11" s="24">
        <v>400</v>
      </c>
      <c r="AK11" s="24">
        <v>400</v>
      </c>
      <c r="AO11" s="34" t="s">
        <v>459</v>
      </c>
      <c r="AP11" s="34" t="s">
        <v>164</v>
      </c>
      <c r="AQ11" s="34" t="s">
        <v>162</v>
      </c>
      <c r="AR11" s="34" t="s">
        <v>163</v>
      </c>
      <c r="AW11" s="24">
        <v>2</v>
      </c>
      <c r="AY11" s="24">
        <v>400</v>
      </c>
      <c r="AZ11" s="24">
        <v>5</v>
      </c>
      <c r="BA11" s="24">
        <v>7</v>
      </c>
      <c r="BB11" s="24">
        <v>400</v>
      </c>
      <c r="BC11" s="28">
        <v>5</v>
      </c>
      <c r="BH11" s="24">
        <f t="shared" si="9"/>
        <v>0</v>
      </c>
      <c r="BI11" s="24">
        <f t="shared" si="10"/>
        <v>0</v>
      </c>
      <c r="BJ11" s="24" t="str">
        <f t="shared" si="17"/>
        <v/>
      </c>
      <c r="BK11" s="24">
        <f t="shared" si="11"/>
        <v>0</v>
      </c>
      <c r="BL11" s="24">
        <f t="shared" si="12"/>
        <v>0</v>
      </c>
      <c r="BM11" s="24">
        <f t="shared" si="13"/>
        <v>0</v>
      </c>
      <c r="BP11" s="24">
        <f t="shared" si="18"/>
        <v>0</v>
      </c>
      <c r="BQ11" s="24">
        <f t="shared" si="19"/>
        <v>0</v>
      </c>
      <c r="BR11" s="24">
        <f t="shared" si="20"/>
        <v>0</v>
      </c>
      <c r="BS11" s="24">
        <f t="shared" si="21"/>
        <v>0</v>
      </c>
      <c r="BT11" s="24">
        <f t="shared" si="14"/>
        <v>0</v>
      </c>
      <c r="BU11" s="24">
        <f t="shared" si="22"/>
        <v>0</v>
      </c>
      <c r="BV11" s="24">
        <f t="shared" si="23"/>
        <v>0</v>
      </c>
      <c r="BW11" s="24">
        <f t="shared" si="15"/>
        <v>0</v>
      </c>
      <c r="BX11" s="24">
        <f t="shared" si="24"/>
        <v>0</v>
      </c>
      <c r="CA11" s="29" t="str">
        <f t="shared" si="25"/>
        <v/>
      </c>
      <c r="CB11" s="29" t="str">
        <f t="shared" si="33"/>
        <v/>
      </c>
      <c r="CC11" s="29" t="str">
        <f t="shared" si="26"/>
        <v xml:space="preserve"> </v>
      </c>
      <c r="CD11" s="29" t="str">
        <f t="shared" si="27"/>
        <v/>
      </c>
      <c r="CE11" s="29" t="str">
        <f t="shared" si="28"/>
        <v/>
      </c>
      <c r="CF11" s="29" t="str">
        <f t="shared" si="29"/>
        <v/>
      </c>
      <c r="CI11" s="29" t="str">
        <f t="shared" si="30"/>
        <v/>
      </c>
      <c r="CJ11" s="29" t="str">
        <f t="shared" si="31"/>
        <v/>
      </c>
      <c r="CK11" s="29" t="str">
        <f t="shared" si="32"/>
        <v/>
      </c>
    </row>
    <row r="12" spans="1:90" ht="18" customHeight="1">
      <c r="A12" s="3">
        <v>6</v>
      </c>
      <c r="B12" s="16"/>
      <c r="C12" s="16"/>
      <c r="D12" s="16"/>
      <c r="E12" s="16"/>
      <c r="F12" s="16"/>
      <c r="G12" s="16"/>
      <c r="H12" s="16"/>
      <c r="I12" s="17"/>
      <c r="J12" s="7" t="str">
        <f t="shared" si="16"/>
        <v/>
      </c>
      <c r="K12" s="16"/>
      <c r="L12" s="18"/>
      <c r="M12" s="9" t="str">
        <f t="shared" si="0"/>
        <v/>
      </c>
      <c r="N12" s="19"/>
      <c r="O12" s="11" t="str">
        <f t="shared" si="1"/>
        <v/>
      </c>
      <c r="P12" s="20"/>
      <c r="Q12" s="16"/>
      <c r="R12" s="18"/>
      <c r="S12" s="9" t="str">
        <f t="shared" si="2"/>
        <v/>
      </c>
      <c r="T12" s="19"/>
      <c r="U12" s="11" t="str">
        <f t="shared" si="3"/>
        <v/>
      </c>
      <c r="V12" s="20"/>
      <c r="W12" s="21"/>
      <c r="X12" s="21"/>
      <c r="AA12" s="26">
        <f t="shared" si="4"/>
        <v>0</v>
      </c>
      <c r="AB12" s="27">
        <f t="shared" si="5"/>
        <v>0</v>
      </c>
      <c r="AC12" s="26">
        <f t="shared" si="6"/>
        <v>0</v>
      </c>
      <c r="AD12" s="27">
        <f t="shared" si="7"/>
        <v>0</v>
      </c>
      <c r="AE12" s="26">
        <f t="shared" si="8"/>
        <v>0</v>
      </c>
      <c r="AJ12" s="24">
        <v>800</v>
      </c>
      <c r="AK12" s="24">
        <v>800</v>
      </c>
      <c r="AO12" s="34" t="s">
        <v>460</v>
      </c>
      <c r="AP12" s="34" t="s">
        <v>167</v>
      </c>
      <c r="AQ12" s="34" t="s">
        <v>165</v>
      </c>
      <c r="AR12" s="34" t="s">
        <v>166</v>
      </c>
      <c r="AW12" s="24">
        <v>3</v>
      </c>
      <c r="AY12" s="24">
        <v>800</v>
      </c>
      <c r="AZ12" s="24">
        <v>6</v>
      </c>
      <c r="BA12" s="24">
        <v>7</v>
      </c>
      <c r="BB12" s="24">
        <v>800</v>
      </c>
      <c r="BC12" s="28">
        <v>6</v>
      </c>
      <c r="BH12" s="24">
        <f t="shared" si="9"/>
        <v>0</v>
      </c>
      <c r="BI12" s="24">
        <f t="shared" si="10"/>
        <v>0</v>
      </c>
      <c r="BJ12" s="24" t="str">
        <f t="shared" si="17"/>
        <v/>
      </c>
      <c r="BK12" s="24">
        <f t="shared" si="11"/>
        <v>0</v>
      </c>
      <c r="BL12" s="24">
        <f t="shared" si="12"/>
        <v>0</v>
      </c>
      <c r="BM12" s="24">
        <f t="shared" si="13"/>
        <v>0</v>
      </c>
      <c r="BP12" s="24">
        <f t="shared" si="18"/>
        <v>0</v>
      </c>
      <c r="BQ12" s="24">
        <f t="shared" si="19"/>
        <v>0</v>
      </c>
      <c r="BR12" s="24">
        <f t="shared" si="20"/>
        <v>0</v>
      </c>
      <c r="BS12" s="24">
        <f t="shared" si="21"/>
        <v>0</v>
      </c>
      <c r="BT12" s="24">
        <f t="shared" si="14"/>
        <v>0</v>
      </c>
      <c r="BU12" s="24">
        <f t="shared" si="22"/>
        <v>0</v>
      </c>
      <c r="BV12" s="24">
        <f t="shared" si="23"/>
        <v>0</v>
      </c>
      <c r="BW12" s="24">
        <f t="shared" si="15"/>
        <v>0</v>
      </c>
      <c r="BX12" s="24">
        <f t="shared" si="24"/>
        <v>0</v>
      </c>
      <c r="CA12" s="29" t="str">
        <f t="shared" si="25"/>
        <v/>
      </c>
      <c r="CB12" s="29" t="str">
        <f t="shared" si="33"/>
        <v/>
      </c>
      <c r="CC12" s="29" t="str">
        <f t="shared" si="26"/>
        <v xml:space="preserve"> </v>
      </c>
      <c r="CD12" s="29" t="str">
        <f t="shared" si="27"/>
        <v/>
      </c>
      <c r="CE12" s="29" t="str">
        <f t="shared" si="28"/>
        <v/>
      </c>
      <c r="CF12" s="29" t="str">
        <f t="shared" si="29"/>
        <v/>
      </c>
      <c r="CI12" s="29" t="str">
        <f t="shared" si="30"/>
        <v/>
      </c>
      <c r="CJ12" s="29" t="str">
        <f t="shared" si="31"/>
        <v/>
      </c>
      <c r="CK12" s="29" t="str">
        <f t="shared" si="32"/>
        <v/>
      </c>
    </row>
    <row r="13" spans="1:90" ht="18" customHeight="1">
      <c r="A13" s="3">
        <v>7</v>
      </c>
      <c r="B13" s="16"/>
      <c r="C13" s="16"/>
      <c r="D13" s="16"/>
      <c r="E13" s="16"/>
      <c r="F13" s="16"/>
      <c r="G13" s="16"/>
      <c r="H13" s="16"/>
      <c r="I13" s="17"/>
      <c r="J13" s="7" t="str">
        <f t="shared" si="16"/>
        <v/>
      </c>
      <c r="K13" s="16"/>
      <c r="L13" s="18"/>
      <c r="M13" s="9" t="str">
        <f t="shared" si="0"/>
        <v/>
      </c>
      <c r="N13" s="19"/>
      <c r="O13" s="11" t="str">
        <f t="shared" si="1"/>
        <v/>
      </c>
      <c r="P13" s="20"/>
      <c r="Q13" s="16"/>
      <c r="R13" s="18"/>
      <c r="S13" s="9" t="str">
        <f t="shared" si="2"/>
        <v/>
      </c>
      <c r="T13" s="19"/>
      <c r="U13" s="11" t="str">
        <f t="shared" si="3"/>
        <v/>
      </c>
      <c r="V13" s="20"/>
      <c r="W13" s="21"/>
      <c r="X13" s="21"/>
      <c r="AA13" s="26">
        <f t="shared" si="4"/>
        <v>0</v>
      </c>
      <c r="AB13" s="27">
        <f t="shared" si="5"/>
        <v>0</v>
      </c>
      <c r="AC13" s="26">
        <f t="shared" si="6"/>
        <v>0</v>
      </c>
      <c r="AD13" s="27">
        <f t="shared" si="7"/>
        <v>0</v>
      </c>
      <c r="AE13" s="26">
        <f t="shared" si="8"/>
        <v>0</v>
      </c>
      <c r="AJ13" s="24">
        <v>1500</v>
      </c>
      <c r="AK13" s="24">
        <v>3000</v>
      </c>
      <c r="AO13" s="34" t="s">
        <v>461</v>
      </c>
      <c r="AP13" s="34" t="s">
        <v>170</v>
      </c>
      <c r="AQ13" s="34" t="s">
        <v>168</v>
      </c>
      <c r="AR13" s="34" t="s">
        <v>169</v>
      </c>
      <c r="AW13" s="24">
        <v>4</v>
      </c>
      <c r="AY13" s="24">
        <v>1500</v>
      </c>
      <c r="AZ13" s="24">
        <v>8</v>
      </c>
      <c r="BA13" s="24">
        <v>7</v>
      </c>
      <c r="BB13" s="24">
        <v>1500</v>
      </c>
      <c r="BC13" s="28">
        <v>8</v>
      </c>
      <c r="BH13" s="24">
        <f t="shared" si="9"/>
        <v>0</v>
      </c>
      <c r="BI13" s="24">
        <f t="shared" si="10"/>
        <v>0</v>
      </c>
      <c r="BJ13" s="24" t="str">
        <f t="shared" si="17"/>
        <v/>
      </c>
      <c r="BK13" s="24">
        <f t="shared" si="11"/>
        <v>0</v>
      </c>
      <c r="BL13" s="24">
        <f t="shared" si="12"/>
        <v>0</v>
      </c>
      <c r="BM13" s="24">
        <f t="shared" si="13"/>
        <v>0</v>
      </c>
      <c r="BP13" s="24">
        <f t="shared" si="18"/>
        <v>0</v>
      </c>
      <c r="BQ13" s="24">
        <f t="shared" si="19"/>
        <v>0</v>
      </c>
      <c r="BR13" s="24">
        <f t="shared" si="20"/>
        <v>0</v>
      </c>
      <c r="BS13" s="24">
        <f t="shared" si="21"/>
        <v>0</v>
      </c>
      <c r="BT13" s="24">
        <f t="shared" si="14"/>
        <v>0</v>
      </c>
      <c r="BU13" s="24">
        <f t="shared" si="22"/>
        <v>0</v>
      </c>
      <c r="BV13" s="24">
        <f t="shared" si="23"/>
        <v>0</v>
      </c>
      <c r="BW13" s="24">
        <f t="shared" si="15"/>
        <v>0</v>
      </c>
      <c r="BX13" s="24">
        <f t="shared" si="24"/>
        <v>0</v>
      </c>
      <c r="CA13" s="29" t="str">
        <f t="shared" si="25"/>
        <v/>
      </c>
      <c r="CB13" s="29" t="str">
        <f t="shared" si="33"/>
        <v/>
      </c>
      <c r="CC13" s="29" t="str">
        <f t="shared" si="26"/>
        <v xml:space="preserve"> </v>
      </c>
      <c r="CD13" s="29" t="str">
        <f t="shared" si="27"/>
        <v/>
      </c>
      <c r="CE13" s="29" t="str">
        <f t="shared" si="28"/>
        <v/>
      </c>
      <c r="CF13" s="29" t="str">
        <f t="shared" si="29"/>
        <v/>
      </c>
      <c r="CI13" s="29" t="str">
        <f t="shared" si="30"/>
        <v/>
      </c>
      <c r="CJ13" s="29" t="str">
        <f t="shared" si="31"/>
        <v/>
      </c>
      <c r="CK13" s="29" t="str">
        <f t="shared" si="32"/>
        <v/>
      </c>
    </row>
    <row r="14" spans="1:90" ht="18" customHeight="1">
      <c r="A14" s="3">
        <v>8</v>
      </c>
      <c r="B14" s="16"/>
      <c r="C14" s="16"/>
      <c r="D14" s="16"/>
      <c r="E14" s="16"/>
      <c r="F14" s="16"/>
      <c r="G14" s="16"/>
      <c r="H14" s="16"/>
      <c r="I14" s="17"/>
      <c r="J14" s="7" t="str">
        <f t="shared" si="16"/>
        <v/>
      </c>
      <c r="K14" s="16"/>
      <c r="L14" s="18"/>
      <c r="M14" s="9" t="str">
        <f t="shared" si="0"/>
        <v/>
      </c>
      <c r="N14" s="19"/>
      <c r="O14" s="11" t="str">
        <f t="shared" si="1"/>
        <v/>
      </c>
      <c r="P14" s="20"/>
      <c r="Q14" s="16"/>
      <c r="R14" s="18"/>
      <c r="S14" s="9" t="str">
        <f t="shared" si="2"/>
        <v/>
      </c>
      <c r="T14" s="19"/>
      <c r="U14" s="11" t="str">
        <f t="shared" si="3"/>
        <v/>
      </c>
      <c r="V14" s="20"/>
      <c r="W14" s="21"/>
      <c r="X14" s="21"/>
      <c r="AA14" s="26">
        <f t="shared" si="4"/>
        <v>0</v>
      </c>
      <c r="AB14" s="27">
        <f t="shared" si="5"/>
        <v>0</v>
      </c>
      <c r="AC14" s="26">
        <f t="shared" si="6"/>
        <v>0</v>
      </c>
      <c r="AD14" s="27">
        <f t="shared" si="7"/>
        <v>0</v>
      </c>
      <c r="AE14" s="26">
        <f t="shared" si="8"/>
        <v>0</v>
      </c>
      <c r="AJ14" s="24">
        <v>5000</v>
      </c>
      <c r="AK14" s="24" t="s">
        <v>87</v>
      </c>
      <c r="AO14" s="34" t="s">
        <v>462</v>
      </c>
      <c r="AP14" s="34" t="s">
        <v>173</v>
      </c>
      <c r="AQ14" s="34" t="s">
        <v>171</v>
      </c>
      <c r="AR14" s="34" t="s">
        <v>172</v>
      </c>
      <c r="AW14" s="24">
        <v>5</v>
      </c>
      <c r="AY14" s="24">
        <v>3000</v>
      </c>
      <c r="AZ14" s="24">
        <v>10</v>
      </c>
      <c r="BA14" s="24">
        <v>7</v>
      </c>
      <c r="BB14" s="24">
        <v>5000</v>
      </c>
      <c r="BC14" s="28">
        <v>11</v>
      </c>
      <c r="BH14" s="24">
        <f t="shared" si="9"/>
        <v>0</v>
      </c>
      <c r="BI14" s="24">
        <f t="shared" si="10"/>
        <v>0</v>
      </c>
      <c r="BJ14" s="24" t="str">
        <f t="shared" si="17"/>
        <v/>
      </c>
      <c r="BK14" s="24">
        <f t="shared" si="11"/>
        <v>0</v>
      </c>
      <c r="BL14" s="24">
        <f t="shared" si="12"/>
        <v>0</v>
      </c>
      <c r="BM14" s="24">
        <f t="shared" si="13"/>
        <v>0</v>
      </c>
      <c r="BP14" s="24">
        <f t="shared" si="18"/>
        <v>0</v>
      </c>
      <c r="BQ14" s="24">
        <f t="shared" si="19"/>
        <v>0</v>
      </c>
      <c r="BR14" s="24">
        <f t="shared" si="20"/>
        <v>0</v>
      </c>
      <c r="BS14" s="24">
        <f t="shared" si="21"/>
        <v>0</v>
      </c>
      <c r="BT14" s="24">
        <f t="shared" si="14"/>
        <v>0</v>
      </c>
      <c r="BU14" s="24">
        <f t="shared" si="22"/>
        <v>0</v>
      </c>
      <c r="BV14" s="24">
        <f t="shared" si="23"/>
        <v>0</v>
      </c>
      <c r="BW14" s="24">
        <f t="shared" si="15"/>
        <v>0</v>
      </c>
      <c r="BX14" s="24">
        <f t="shared" si="24"/>
        <v>0</v>
      </c>
      <c r="CA14" s="29" t="str">
        <f t="shared" si="25"/>
        <v/>
      </c>
      <c r="CB14" s="29" t="str">
        <f t="shared" si="33"/>
        <v/>
      </c>
      <c r="CC14" s="29" t="str">
        <f t="shared" si="26"/>
        <v xml:space="preserve"> </v>
      </c>
      <c r="CD14" s="29" t="str">
        <f t="shared" si="27"/>
        <v/>
      </c>
      <c r="CE14" s="29" t="str">
        <f t="shared" si="28"/>
        <v/>
      </c>
      <c r="CF14" s="29" t="str">
        <f t="shared" si="29"/>
        <v/>
      </c>
      <c r="CI14" s="29" t="str">
        <f t="shared" si="30"/>
        <v/>
      </c>
      <c r="CJ14" s="29" t="str">
        <f t="shared" si="31"/>
        <v/>
      </c>
      <c r="CK14" s="29" t="str">
        <f t="shared" si="32"/>
        <v/>
      </c>
    </row>
    <row r="15" spans="1:90" ht="18" customHeight="1">
      <c r="A15" s="3">
        <v>9</v>
      </c>
      <c r="B15" s="16"/>
      <c r="C15" s="16"/>
      <c r="D15" s="16"/>
      <c r="E15" s="16"/>
      <c r="F15" s="16"/>
      <c r="G15" s="16"/>
      <c r="H15" s="16"/>
      <c r="I15" s="17"/>
      <c r="J15" s="7" t="str">
        <f t="shared" si="16"/>
        <v/>
      </c>
      <c r="K15" s="16"/>
      <c r="L15" s="18"/>
      <c r="M15" s="9" t="str">
        <f t="shared" si="0"/>
        <v/>
      </c>
      <c r="N15" s="19"/>
      <c r="O15" s="11" t="str">
        <f t="shared" si="1"/>
        <v/>
      </c>
      <c r="P15" s="20"/>
      <c r="Q15" s="16"/>
      <c r="R15" s="18"/>
      <c r="S15" s="9" t="str">
        <f t="shared" si="2"/>
        <v/>
      </c>
      <c r="T15" s="19"/>
      <c r="U15" s="11" t="str">
        <f t="shared" si="3"/>
        <v/>
      </c>
      <c r="V15" s="20"/>
      <c r="W15" s="21"/>
      <c r="X15" s="21"/>
      <c r="AA15" s="26">
        <f t="shared" si="4"/>
        <v>0</v>
      </c>
      <c r="AB15" s="27">
        <f t="shared" si="5"/>
        <v>0</v>
      </c>
      <c r="AC15" s="26">
        <f t="shared" si="6"/>
        <v>0</v>
      </c>
      <c r="AD15" s="27">
        <f t="shared" si="7"/>
        <v>0</v>
      </c>
      <c r="AE15" s="26">
        <f t="shared" si="8"/>
        <v>0</v>
      </c>
      <c r="AJ15" s="24" t="s">
        <v>46</v>
      </c>
      <c r="AK15" s="24" t="s">
        <v>4</v>
      </c>
      <c r="AO15" s="34" t="s">
        <v>463</v>
      </c>
      <c r="AP15" s="34" t="s">
        <v>176</v>
      </c>
      <c r="AQ15" s="34" t="s">
        <v>174</v>
      </c>
      <c r="AR15" s="34" t="s">
        <v>175</v>
      </c>
      <c r="AW15" s="24">
        <v>6</v>
      </c>
      <c r="AY15" s="24">
        <v>5000</v>
      </c>
      <c r="AZ15" s="24">
        <v>11</v>
      </c>
      <c r="BA15" s="24">
        <v>7</v>
      </c>
      <c r="BB15" s="24" t="s">
        <v>46</v>
      </c>
      <c r="BC15" s="28">
        <v>37</v>
      </c>
      <c r="BH15" s="24">
        <f t="shared" si="9"/>
        <v>0</v>
      </c>
      <c r="BI15" s="24">
        <f t="shared" si="10"/>
        <v>0</v>
      </c>
      <c r="BJ15" s="24" t="str">
        <f t="shared" si="17"/>
        <v/>
      </c>
      <c r="BK15" s="24">
        <f t="shared" si="11"/>
        <v>0</v>
      </c>
      <c r="BL15" s="24">
        <f t="shared" si="12"/>
        <v>0</v>
      </c>
      <c r="BM15" s="24">
        <f t="shared" si="13"/>
        <v>0</v>
      </c>
      <c r="BP15" s="24">
        <f t="shared" si="18"/>
        <v>0</v>
      </c>
      <c r="BQ15" s="24">
        <f t="shared" si="19"/>
        <v>0</v>
      </c>
      <c r="BR15" s="24">
        <f t="shared" si="20"/>
        <v>0</v>
      </c>
      <c r="BS15" s="24">
        <f t="shared" si="21"/>
        <v>0</v>
      </c>
      <c r="BT15" s="24">
        <f t="shared" si="14"/>
        <v>0</v>
      </c>
      <c r="BU15" s="24">
        <f t="shared" si="22"/>
        <v>0</v>
      </c>
      <c r="BV15" s="24">
        <f t="shared" si="23"/>
        <v>0</v>
      </c>
      <c r="BW15" s="24">
        <f t="shared" si="15"/>
        <v>0</v>
      </c>
      <c r="BX15" s="24">
        <f t="shared" si="24"/>
        <v>0</v>
      </c>
      <c r="CA15" s="29" t="str">
        <f t="shared" si="25"/>
        <v/>
      </c>
      <c r="CB15" s="29" t="str">
        <f t="shared" si="33"/>
        <v/>
      </c>
      <c r="CC15" s="29" t="str">
        <f t="shared" si="26"/>
        <v xml:space="preserve"> </v>
      </c>
      <c r="CD15" s="29" t="str">
        <f t="shared" si="27"/>
        <v/>
      </c>
      <c r="CE15" s="29" t="str">
        <f t="shared" si="28"/>
        <v/>
      </c>
      <c r="CF15" s="29" t="str">
        <f t="shared" si="29"/>
        <v/>
      </c>
      <c r="CI15" s="29" t="str">
        <f t="shared" si="30"/>
        <v/>
      </c>
      <c r="CJ15" s="29" t="str">
        <f t="shared" si="31"/>
        <v/>
      </c>
      <c r="CK15" s="29" t="str">
        <f t="shared" si="32"/>
        <v/>
      </c>
    </row>
    <row r="16" spans="1:90" ht="18" customHeight="1">
      <c r="A16" s="3">
        <v>10</v>
      </c>
      <c r="B16" s="16"/>
      <c r="C16" s="16"/>
      <c r="D16" s="16"/>
      <c r="E16" s="16"/>
      <c r="F16" s="16"/>
      <c r="G16" s="16"/>
      <c r="H16" s="16"/>
      <c r="I16" s="17"/>
      <c r="J16" s="7" t="str">
        <f t="shared" si="16"/>
        <v/>
      </c>
      <c r="K16" s="16"/>
      <c r="L16" s="18"/>
      <c r="M16" s="9" t="str">
        <f t="shared" si="0"/>
        <v/>
      </c>
      <c r="N16" s="19"/>
      <c r="O16" s="11" t="str">
        <f t="shared" si="1"/>
        <v/>
      </c>
      <c r="P16" s="20"/>
      <c r="Q16" s="16"/>
      <c r="R16" s="18"/>
      <c r="S16" s="9" t="str">
        <f t="shared" si="2"/>
        <v/>
      </c>
      <c r="T16" s="19"/>
      <c r="U16" s="11" t="str">
        <f t="shared" si="3"/>
        <v/>
      </c>
      <c r="V16" s="20"/>
      <c r="W16" s="21"/>
      <c r="X16" s="21"/>
      <c r="AA16" s="26">
        <f t="shared" si="4"/>
        <v>0</v>
      </c>
      <c r="AB16" s="27">
        <f t="shared" si="5"/>
        <v>0</v>
      </c>
      <c r="AC16" s="26">
        <f t="shared" si="6"/>
        <v>0</v>
      </c>
      <c r="AD16" s="27">
        <f t="shared" si="7"/>
        <v>0</v>
      </c>
      <c r="AE16" s="26">
        <f t="shared" si="8"/>
        <v>0</v>
      </c>
      <c r="AJ16" s="24" t="s">
        <v>88</v>
      </c>
      <c r="AK16" s="24" t="s">
        <v>5</v>
      </c>
      <c r="AO16" s="34" t="s">
        <v>464</v>
      </c>
      <c r="AP16" s="34" t="s">
        <v>181</v>
      </c>
      <c r="AQ16" s="34" t="s">
        <v>179</v>
      </c>
      <c r="AR16" s="34" t="s">
        <v>180</v>
      </c>
      <c r="AY16" s="24" t="s">
        <v>89</v>
      </c>
      <c r="AZ16" s="24">
        <v>37</v>
      </c>
      <c r="BA16" s="24">
        <v>7</v>
      </c>
      <c r="BB16" s="24" t="s">
        <v>88</v>
      </c>
      <c r="BC16" s="28">
        <v>53</v>
      </c>
      <c r="BH16" s="24">
        <f t="shared" si="9"/>
        <v>0</v>
      </c>
      <c r="BI16" s="24">
        <f t="shared" si="10"/>
        <v>0</v>
      </c>
      <c r="BJ16" s="24" t="str">
        <f t="shared" si="17"/>
        <v/>
      </c>
      <c r="BK16" s="24">
        <f t="shared" si="11"/>
        <v>0</v>
      </c>
      <c r="BL16" s="24">
        <f t="shared" si="12"/>
        <v>0</v>
      </c>
      <c r="BM16" s="24">
        <f t="shared" si="13"/>
        <v>0</v>
      </c>
      <c r="BP16" s="24">
        <f t="shared" si="18"/>
        <v>0</v>
      </c>
      <c r="BQ16" s="24">
        <f t="shared" si="19"/>
        <v>0</v>
      </c>
      <c r="BR16" s="24">
        <f t="shared" si="20"/>
        <v>0</v>
      </c>
      <c r="BS16" s="24">
        <f t="shared" si="21"/>
        <v>0</v>
      </c>
      <c r="BT16" s="24">
        <f t="shared" si="14"/>
        <v>0</v>
      </c>
      <c r="BU16" s="24">
        <f t="shared" si="22"/>
        <v>0</v>
      </c>
      <c r="BV16" s="24">
        <f t="shared" si="23"/>
        <v>0</v>
      </c>
      <c r="BW16" s="24">
        <f t="shared" si="15"/>
        <v>0</v>
      </c>
      <c r="BX16" s="24">
        <f t="shared" si="24"/>
        <v>0</v>
      </c>
      <c r="CA16" s="29" t="str">
        <f t="shared" si="25"/>
        <v/>
      </c>
      <c r="CB16" s="29" t="str">
        <f t="shared" si="33"/>
        <v/>
      </c>
      <c r="CC16" s="29" t="str">
        <f t="shared" si="26"/>
        <v xml:space="preserve"> </v>
      </c>
      <c r="CD16" s="29" t="str">
        <f t="shared" si="27"/>
        <v/>
      </c>
      <c r="CE16" s="29" t="str">
        <f t="shared" si="28"/>
        <v/>
      </c>
      <c r="CF16" s="29" t="str">
        <f t="shared" si="29"/>
        <v/>
      </c>
      <c r="CI16" s="29" t="str">
        <f t="shared" si="30"/>
        <v/>
      </c>
      <c r="CJ16" s="29" t="str">
        <f t="shared" si="31"/>
        <v/>
      </c>
      <c r="CK16" s="29" t="str">
        <f t="shared" si="32"/>
        <v/>
      </c>
    </row>
    <row r="17" spans="1:90" ht="18" customHeight="1">
      <c r="A17" s="3">
        <v>11</v>
      </c>
      <c r="B17" s="16"/>
      <c r="C17" s="16"/>
      <c r="D17" s="16"/>
      <c r="E17" s="16"/>
      <c r="F17" s="16"/>
      <c r="G17" s="16"/>
      <c r="H17" s="16"/>
      <c r="I17" s="17"/>
      <c r="J17" s="7" t="str">
        <f t="shared" si="16"/>
        <v/>
      </c>
      <c r="K17" s="16"/>
      <c r="L17" s="18"/>
      <c r="M17" s="9" t="str">
        <f t="shared" si="0"/>
        <v/>
      </c>
      <c r="N17" s="19"/>
      <c r="O17" s="11" t="str">
        <f t="shared" si="1"/>
        <v/>
      </c>
      <c r="P17" s="20"/>
      <c r="Q17" s="16"/>
      <c r="R17" s="18"/>
      <c r="S17" s="9" t="str">
        <f t="shared" si="2"/>
        <v/>
      </c>
      <c r="T17" s="19"/>
      <c r="U17" s="11" t="str">
        <f t="shared" si="3"/>
        <v/>
      </c>
      <c r="V17" s="20"/>
      <c r="W17" s="21"/>
      <c r="X17" s="21"/>
      <c r="AA17" s="26">
        <f t="shared" si="4"/>
        <v>0</v>
      </c>
      <c r="AB17" s="27">
        <f t="shared" si="5"/>
        <v>0</v>
      </c>
      <c r="AC17" s="26">
        <f t="shared" si="6"/>
        <v>0</v>
      </c>
      <c r="AD17" s="27">
        <f t="shared" si="7"/>
        <v>0</v>
      </c>
      <c r="AE17" s="26">
        <f t="shared" si="8"/>
        <v>0</v>
      </c>
      <c r="AJ17" s="24" t="s">
        <v>4</v>
      </c>
      <c r="AK17" s="24" t="s">
        <v>7</v>
      </c>
      <c r="AO17" s="34" t="s">
        <v>465</v>
      </c>
      <c r="AP17" s="34" t="s">
        <v>184</v>
      </c>
      <c r="AQ17" s="34" t="s">
        <v>182</v>
      </c>
      <c r="AR17" s="34" t="s">
        <v>183</v>
      </c>
      <c r="AY17" s="24" t="s">
        <v>61</v>
      </c>
      <c r="AZ17" s="24">
        <v>44</v>
      </c>
      <c r="BA17" s="24">
        <v>7</v>
      </c>
      <c r="BB17" s="24" t="s">
        <v>52</v>
      </c>
      <c r="BC17" s="28">
        <v>71</v>
      </c>
      <c r="BH17" s="24">
        <f t="shared" si="9"/>
        <v>0</v>
      </c>
      <c r="BI17" s="24">
        <f t="shared" si="10"/>
        <v>0</v>
      </c>
      <c r="BJ17" s="24" t="str">
        <f t="shared" si="17"/>
        <v/>
      </c>
      <c r="BK17" s="24">
        <f t="shared" si="11"/>
        <v>0</v>
      </c>
      <c r="BL17" s="24">
        <f t="shared" si="12"/>
        <v>0</v>
      </c>
      <c r="BM17" s="24">
        <f t="shared" si="13"/>
        <v>0</v>
      </c>
      <c r="BP17" s="24">
        <f t="shared" si="18"/>
        <v>0</v>
      </c>
      <c r="BQ17" s="24">
        <f t="shared" si="19"/>
        <v>0</v>
      </c>
      <c r="BR17" s="24">
        <f t="shared" si="20"/>
        <v>0</v>
      </c>
      <c r="BS17" s="24">
        <f t="shared" si="21"/>
        <v>0</v>
      </c>
      <c r="BT17" s="24">
        <f t="shared" si="14"/>
        <v>0</v>
      </c>
      <c r="BU17" s="24">
        <f t="shared" si="22"/>
        <v>0</v>
      </c>
      <c r="BV17" s="24">
        <f t="shared" si="23"/>
        <v>0</v>
      </c>
      <c r="BW17" s="24">
        <f t="shared" si="15"/>
        <v>0</v>
      </c>
      <c r="BX17" s="24">
        <f t="shared" si="24"/>
        <v>0</v>
      </c>
      <c r="CA17" s="29" t="str">
        <f t="shared" si="25"/>
        <v/>
      </c>
      <c r="CB17" s="29" t="str">
        <f t="shared" si="33"/>
        <v/>
      </c>
      <c r="CC17" s="29" t="str">
        <f t="shared" si="26"/>
        <v xml:space="preserve"> </v>
      </c>
      <c r="CD17" s="29" t="str">
        <f t="shared" si="27"/>
        <v/>
      </c>
      <c r="CE17" s="29" t="str">
        <f t="shared" si="28"/>
        <v/>
      </c>
      <c r="CF17" s="29" t="str">
        <f t="shared" si="29"/>
        <v/>
      </c>
      <c r="CI17" s="29" t="str">
        <f t="shared" si="30"/>
        <v/>
      </c>
      <c r="CJ17" s="29" t="str">
        <f t="shared" si="31"/>
        <v/>
      </c>
      <c r="CK17" s="29" t="str">
        <f t="shared" si="32"/>
        <v/>
      </c>
    </row>
    <row r="18" spans="1:90" ht="18" customHeight="1">
      <c r="A18" s="3">
        <v>12</v>
      </c>
      <c r="B18" s="16"/>
      <c r="C18" s="16"/>
      <c r="D18" s="16"/>
      <c r="E18" s="16"/>
      <c r="F18" s="16"/>
      <c r="G18" s="16"/>
      <c r="H18" s="16"/>
      <c r="I18" s="17"/>
      <c r="J18" s="7" t="str">
        <f t="shared" si="16"/>
        <v/>
      </c>
      <c r="K18" s="16"/>
      <c r="L18" s="18"/>
      <c r="M18" s="9" t="str">
        <f t="shared" si="0"/>
        <v/>
      </c>
      <c r="N18" s="19"/>
      <c r="O18" s="11" t="str">
        <f t="shared" si="1"/>
        <v/>
      </c>
      <c r="P18" s="20"/>
      <c r="Q18" s="16"/>
      <c r="R18" s="18"/>
      <c r="S18" s="9" t="str">
        <f t="shared" si="2"/>
        <v/>
      </c>
      <c r="T18" s="19"/>
      <c r="U18" s="11" t="str">
        <f t="shared" si="3"/>
        <v/>
      </c>
      <c r="V18" s="20"/>
      <c r="W18" s="21"/>
      <c r="X18" s="21"/>
      <c r="AA18" s="26">
        <f t="shared" si="4"/>
        <v>0</v>
      </c>
      <c r="AB18" s="27">
        <f t="shared" si="5"/>
        <v>0</v>
      </c>
      <c r="AC18" s="26">
        <f t="shared" si="6"/>
        <v>0</v>
      </c>
      <c r="AD18" s="27">
        <f t="shared" si="7"/>
        <v>0</v>
      </c>
      <c r="AE18" s="26">
        <f t="shared" si="8"/>
        <v>0</v>
      </c>
      <c r="AJ18" s="24" t="s">
        <v>5</v>
      </c>
      <c r="AK18" s="24" t="s">
        <v>8</v>
      </c>
      <c r="AO18" s="34" t="s">
        <v>466</v>
      </c>
      <c r="AP18" s="34" t="s">
        <v>187</v>
      </c>
      <c r="AQ18" s="34" t="s">
        <v>185</v>
      </c>
      <c r="AR18" s="34" t="s">
        <v>186</v>
      </c>
      <c r="AY18" s="24" t="s">
        <v>60</v>
      </c>
      <c r="AZ18" s="24">
        <v>53</v>
      </c>
      <c r="BA18" s="24">
        <v>7</v>
      </c>
      <c r="BB18" s="24" t="s">
        <v>82</v>
      </c>
      <c r="BC18" s="28">
        <v>73</v>
      </c>
      <c r="BH18" s="24">
        <f t="shared" si="9"/>
        <v>0</v>
      </c>
      <c r="BI18" s="24">
        <f t="shared" si="10"/>
        <v>0</v>
      </c>
      <c r="BJ18" s="24" t="str">
        <f t="shared" si="17"/>
        <v/>
      </c>
      <c r="BK18" s="24">
        <f t="shared" si="11"/>
        <v>0</v>
      </c>
      <c r="BL18" s="24">
        <f t="shared" si="12"/>
        <v>0</v>
      </c>
      <c r="BM18" s="24">
        <f t="shared" si="13"/>
        <v>0</v>
      </c>
      <c r="BP18" s="24">
        <f t="shared" si="18"/>
        <v>0</v>
      </c>
      <c r="BQ18" s="24">
        <f t="shared" si="19"/>
        <v>0</v>
      </c>
      <c r="BR18" s="24">
        <f t="shared" si="20"/>
        <v>0</v>
      </c>
      <c r="BS18" s="24">
        <f t="shared" si="21"/>
        <v>0</v>
      </c>
      <c r="BT18" s="24">
        <f t="shared" si="14"/>
        <v>0</v>
      </c>
      <c r="BU18" s="24">
        <f t="shared" si="22"/>
        <v>0</v>
      </c>
      <c r="BV18" s="24">
        <f t="shared" si="23"/>
        <v>0</v>
      </c>
      <c r="BW18" s="24">
        <f t="shared" si="15"/>
        <v>0</v>
      </c>
      <c r="BX18" s="24">
        <f t="shared" si="24"/>
        <v>0</v>
      </c>
      <c r="CA18" s="29" t="str">
        <f t="shared" si="25"/>
        <v/>
      </c>
      <c r="CB18" s="29" t="str">
        <f t="shared" si="33"/>
        <v/>
      </c>
      <c r="CC18" s="29" t="str">
        <f t="shared" si="26"/>
        <v xml:space="preserve"> </v>
      </c>
      <c r="CD18" s="29" t="str">
        <f t="shared" si="27"/>
        <v/>
      </c>
      <c r="CE18" s="29" t="str">
        <f t="shared" si="28"/>
        <v/>
      </c>
      <c r="CF18" s="29" t="str">
        <f t="shared" si="29"/>
        <v/>
      </c>
      <c r="CI18" s="29" t="str">
        <f t="shared" si="30"/>
        <v/>
      </c>
      <c r="CJ18" s="29" t="str">
        <f t="shared" si="31"/>
        <v/>
      </c>
      <c r="CK18" s="29" t="str">
        <f t="shared" si="32"/>
        <v/>
      </c>
    </row>
    <row r="19" spans="1:90" ht="18" customHeight="1">
      <c r="A19" s="3">
        <v>13</v>
      </c>
      <c r="B19" s="16"/>
      <c r="C19" s="16"/>
      <c r="D19" s="16"/>
      <c r="E19" s="16"/>
      <c r="F19" s="16"/>
      <c r="G19" s="16"/>
      <c r="H19" s="16"/>
      <c r="I19" s="17"/>
      <c r="J19" s="7" t="str">
        <f t="shared" si="16"/>
        <v/>
      </c>
      <c r="K19" s="16"/>
      <c r="L19" s="18"/>
      <c r="M19" s="9" t="str">
        <f t="shared" si="0"/>
        <v/>
      </c>
      <c r="N19" s="19"/>
      <c r="O19" s="11" t="str">
        <f t="shared" si="1"/>
        <v/>
      </c>
      <c r="P19" s="20"/>
      <c r="Q19" s="16"/>
      <c r="R19" s="18"/>
      <c r="S19" s="9" t="str">
        <f t="shared" si="2"/>
        <v/>
      </c>
      <c r="T19" s="19"/>
      <c r="U19" s="11" t="str">
        <f t="shared" si="3"/>
        <v/>
      </c>
      <c r="V19" s="20"/>
      <c r="W19" s="21"/>
      <c r="X19" s="21"/>
      <c r="AA19" s="26">
        <f t="shared" si="4"/>
        <v>0</v>
      </c>
      <c r="AB19" s="27">
        <f t="shared" si="5"/>
        <v>0</v>
      </c>
      <c r="AC19" s="26">
        <f t="shared" si="6"/>
        <v>0</v>
      </c>
      <c r="AD19" s="27">
        <f t="shared" si="7"/>
        <v>0</v>
      </c>
      <c r="AE19" s="26">
        <f t="shared" si="8"/>
        <v>0</v>
      </c>
      <c r="AJ19" s="24" t="s">
        <v>6</v>
      </c>
      <c r="AO19" s="34" t="s">
        <v>467</v>
      </c>
      <c r="AP19" s="34" t="s">
        <v>190</v>
      </c>
      <c r="AQ19" s="34" t="s">
        <v>188</v>
      </c>
      <c r="AR19" s="34" t="s">
        <v>189</v>
      </c>
      <c r="AY19" s="24" t="s">
        <v>52</v>
      </c>
      <c r="AZ19" s="24">
        <v>71</v>
      </c>
      <c r="BA19" s="24">
        <v>5</v>
      </c>
      <c r="BB19" s="24" t="s">
        <v>53</v>
      </c>
      <c r="BC19" s="28">
        <v>74</v>
      </c>
      <c r="BH19" s="24">
        <f t="shared" si="9"/>
        <v>0</v>
      </c>
      <c r="BI19" s="24">
        <f t="shared" si="10"/>
        <v>0</v>
      </c>
      <c r="BJ19" s="24" t="str">
        <f t="shared" si="17"/>
        <v/>
      </c>
      <c r="BK19" s="24">
        <f t="shared" si="11"/>
        <v>0</v>
      </c>
      <c r="BL19" s="24">
        <f t="shared" si="12"/>
        <v>0</v>
      </c>
      <c r="BM19" s="24">
        <f t="shared" si="13"/>
        <v>0</v>
      </c>
      <c r="BP19" s="24">
        <f t="shared" si="18"/>
        <v>0</v>
      </c>
      <c r="BQ19" s="24">
        <f t="shared" si="19"/>
        <v>0</v>
      </c>
      <c r="BR19" s="24">
        <f t="shared" si="20"/>
        <v>0</v>
      </c>
      <c r="BS19" s="24">
        <f t="shared" si="21"/>
        <v>0</v>
      </c>
      <c r="BT19" s="24">
        <f t="shared" si="14"/>
        <v>0</v>
      </c>
      <c r="BU19" s="24">
        <f t="shared" si="22"/>
        <v>0</v>
      </c>
      <c r="BV19" s="24">
        <f t="shared" si="23"/>
        <v>0</v>
      </c>
      <c r="BW19" s="24">
        <f t="shared" si="15"/>
        <v>0</v>
      </c>
      <c r="BX19" s="24">
        <f t="shared" si="24"/>
        <v>0</v>
      </c>
      <c r="CA19" s="29" t="str">
        <f t="shared" si="25"/>
        <v/>
      </c>
      <c r="CB19" s="29" t="str">
        <f t="shared" si="33"/>
        <v/>
      </c>
      <c r="CC19" s="29" t="str">
        <f t="shared" si="26"/>
        <v xml:space="preserve"> </v>
      </c>
      <c r="CD19" s="29" t="str">
        <f t="shared" si="27"/>
        <v/>
      </c>
      <c r="CE19" s="29" t="str">
        <f t="shared" si="28"/>
        <v/>
      </c>
      <c r="CF19" s="29" t="str">
        <f t="shared" si="29"/>
        <v/>
      </c>
      <c r="CI19" s="29" t="str">
        <f t="shared" si="30"/>
        <v/>
      </c>
      <c r="CJ19" s="29" t="str">
        <f t="shared" si="31"/>
        <v/>
      </c>
      <c r="CK19" s="29" t="str">
        <f t="shared" si="32"/>
        <v/>
      </c>
    </row>
    <row r="20" spans="1:90" ht="18" customHeight="1">
      <c r="A20" s="3">
        <v>14</v>
      </c>
      <c r="B20" s="16"/>
      <c r="C20" s="16"/>
      <c r="D20" s="16"/>
      <c r="E20" s="16"/>
      <c r="F20" s="16"/>
      <c r="G20" s="16"/>
      <c r="H20" s="16"/>
      <c r="I20" s="17"/>
      <c r="J20" s="7" t="str">
        <f t="shared" si="16"/>
        <v/>
      </c>
      <c r="K20" s="16"/>
      <c r="L20" s="18"/>
      <c r="M20" s="9" t="str">
        <f t="shared" si="0"/>
        <v/>
      </c>
      <c r="N20" s="19"/>
      <c r="O20" s="11" t="str">
        <f t="shared" si="1"/>
        <v/>
      </c>
      <c r="P20" s="20"/>
      <c r="Q20" s="16"/>
      <c r="R20" s="18"/>
      <c r="S20" s="9" t="str">
        <f t="shared" si="2"/>
        <v/>
      </c>
      <c r="T20" s="19"/>
      <c r="U20" s="11" t="str">
        <f t="shared" si="3"/>
        <v/>
      </c>
      <c r="V20" s="20"/>
      <c r="W20" s="21"/>
      <c r="X20" s="21"/>
      <c r="AA20" s="26">
        <f t="shared" si="4"/>
        <v>0</v>
      </c>
      <c r="AB20" s="27">
        <f t="shared" si="5"/>
        <v>0</v>
      </c>
      <c r="AC20" s="26">
        <f t="shared" si="6"/>
        <v>0</v>
      </c>
      <c r="AD20" s="27">
        <f t="shared" si="7"/>
        <v>0</v>
      </c>
      <c r="AE20" s="26">
        <f t="shared" si="8"/>
        <v>0</v>
      </c>
      <c r="AJ20" s="24" t="s">
        <v>7</v>
      </c>
      <c r="AO20" s="34" t="s">
        <v>555</v>
      </c>
      <c r="AP20" s="34" t="s">
        <v>193</v>
      </c>
      <c r="AQ20" s="34" t="s">
        <v>191</v>
      </c>
      <c r="AR20" s="34" t="s">
        <v>192</v>
      </c>
      <c r="AY20" s="24" t="s">
        <v>82</v>
      </c>
      <c r="AZ20" s="24">
        <v>73</v>
      </c>
      <c r="BA20" s="24">
        <v>5</v>
      </c>
      <c r="BB20" s="24" t="s">
        <v>54</v>
      </c>
      <c r="BC20" s="28">
        <v>82</v>
      </c>
      <c r="BH20" s="24">
        <f t="shared" si="9"/>
        <v>0</v>
      </c>
      <c r="BI20" s="24">
        <f t="shared" si="10"/>
        <v>0</v>
      </c>
      <c r="BJ20" s="24" t="str">
        <f t="shared" si="17"/>
        <v/>
      </c>
      <c r="BK20" s="24">
        <f t="shared" si="11"/>
        <v>0</v>
      </c>
      <c r="BL20" s="24">
        <f t="shared" si="12"/>
        <v>0</v>
      </c>
      <c r="BM20" s="24">
        <f t="shared" si="13"/>
        <v>0</v>
      </c>
      <c r="BP20" s="24">
        <f t="shared" si="18"/>
        <v>0</v>
      </c>
      <c r="BQ20" s="24">
        <f t="shared" si="19"/>
        <v>0</v>
      </c>
      <c r="BR20" s="24">
        <f t="shared" si="20"/>
        <v>0</v>
      </c>
      <c r="BS20" s="24">
        <f t="shared" si="21"/>
        <v>0</v>
      </c>
      <c r="BT20" s="24">
        <f t="shared" si="14"/>
        <v>0</v>
      </c>
      <c r="BU20" s="24">
        <f t="shared" si="22"/>
        <v>0</v>
      </c>
      <c r="BV20" s="24">
        <f t="shared" si="23"/>
        <v>0</v>
      </c>
      <c r="BW20" s="24">
        <f t="shared" si="15"/>
        <v>0</v>
      </c>
      <c r="BX20" s="24">
        <f t="shared" si="24"/>
        <v>0</v>
      </c>
      <c r="CA20" s="29" t="str">
        <f t="shared" si="25"/>
        <v/>
      </c>
      <c r="CB20" s="29" t="str">
        <f t="shared" si="33"/>
        <v/>
      </c>
      <c r="CC20" s="29" t="str">
        <f t="shared" si="26"/>
        <v xml:space="preserve"> </v>
      </c>
      <c r="CD20" s="29" t="str">
        <f t="shared" si="27"/>
        <v/>
      </c>
      <c r="CE20" s="29" t="str">
        <f t="shared" si="28"/>
        <v/>
      </c>
      <c r="CF20" s="29" t="str">
        <f t="shared" si="29"/>
        <v/>
      </c>
      <c r="CI20" s="29" t="str">
        <f t="shared" si="30"/>
        <v/>
      </c>
      <c r="CJ20" s="29" t="str">
        <f t="shared" si="31"/>
        <v/>
      </c>
      <c r="CK20" s="29" t="str">
        <f t="shared" si="32"/>
        <v/>
      </c>
    </row>
    <row r="21" spans="1:90" ht="18" customHeight="1">
      <c r="A21" s="3">
        <v>15</v>
      </c>
      <c r="B21" s="16"/>
      <c r="C21" s="16"/>
      <c r="D21" s="16"/>
      <c r="E21" s="16"/>
      <c r="F21" s="16"/>
      <c r="G21" s="16"/>
      <c r="H21" s="16"/>
      <c r="I21" s="17"/>
      <c r="J21" s="7" t="str">
        <f t="shared" si="16"/>
        <v/>
      </c>
      <c r="K21" s="16"/>
      <c r="L21" s="18"/>
      <c r="M21" s="9" t="str">
        <f t="shared" si="0"/>
        <v/>
      </c>
      <c r="N21" s="10"/>
      <c r="O21" s="11" t="str">
        <f t="shared" si="1"/>
        <v/>
      </c>
      <c r="P21" s="12"/>
      <c r="Q21" s="4"/>
      <c r="R21" s="8"/>
      <c r="S21" s="9" t="str">
        <f t="shared" si="2"/>
        <v/>
      </c>
      <c r="T21" s="10"/>
      <c r="U21" s="11" t="str">
        <f t="shared" si="3"/>
        <v/>
      </c>
      <c r="V21" s="20"/>
      <c r="W21" s="21"/>
      <c r="X21" s="21"/>
      <c r="AA21" s="26">
        <f t="shared" si="4"/>
        <v>0</v>
      </c>
      <c r="AB21" s="27">
        <f t="shared" si="5"/>
        <v>0</v>
      </c>
      <c r="AC21" s="26">
        <f t="shared" si="6"/>
        <v>0</v>
      </c>
      <c r="AD21" s="27">
        <f t="shared" si="7"/>
        <v>0</v>
      </c>
      <c r="AE21" s="26">
        <f t="shared" si="8"/>
        <v>0</v>
      </c>
      <c r="AJ21" s="24" t="s">
        <v>8</v>
      </c>
      <c r="AO21" s="34" t="s">
        <v>556</v>
      </c>
      <c r="AP21" s="34" t="s">
        <v>196</v>
      </c>
      <c r="AQ21" s="34" t="s">
        <v>194</v>
      </c>
      <c r="AR21" s="34" t="s">
        <v>195</v>
      </c>
      <c r="AY21" s="24" t="s">
        <v>53</v>
      </c>
      <c r="AZ21" s="24">
        <v>74</v>
      </c>
      <c r="BA21" s="24">
        <v>5</v>
      </c>
      <c r="BB21" s="24" t="s">
        <v>55</v>
      </c>
      <c r="BC21" s="28">
        <v>87</v>
      </c>
      <c r="BH21" s="24">
        <f t="shared" si="9"/>
        <v>0</v>
      </c>
      <c r="BI21" s="24">
        <f t="shared" si="10"/>
        <v>0</v>
      </c>
      <c r="BJ21" s="24" t="str">
        <f t="shared" si="17"/>
        <v/>
      </c>
      <c r="BK21" s="24">
        <f t="shared" si="11"/>
        <v>0</v>
      </c>
      <c r="BL21" s="24">
        <f t="shared" si="12"/>
        <v>0</v>
      </c>
      <c r="BM21" s="24">
        <f t="shared" si="13"/>
        <v>0</v>
      </c>
      <c r="BP21" s="24">
        <f t="shared" si="18"/>
        <v>0</v>
      </c>
      <c r="BQ21" s="24">
        <f t="shared" si="19"/>
        <v>0</v>
      </c>
      <c r="BR21" s="24">
        <f t="shared" si="20"/>
        <v>0</v>
      </c>
      <c r="BS21" s="24">
        <f t="shared" si="21"/>
        <v>0</v>
      </c>
      <c r="BT21" s="24">
        <f t="shared" si="14"/>
        <v>0</v>
      </c>
      <c r="BU21" s="24">
        <f t="shared" si="22"/>
        <v>0</v>
      </c>
      <c r="BV21" s="24">
        <f t="shared" si="23"/>
        <v>0</v>
      </c>
      <c r="BW21" s="24">
        <f t="shared" si="15"/>
        <v>0</v>
      </c>
      <c r="BX21" s="24">
        <f t="shared" si="24"/>
        <v>0</v>
      </c>
      <c r="CA21" s="29" t="str">
        <f t="shared" si="25"/>
        <v/>
      </c>
      <c r="CB21" s="29" t="str">
        <f t="shared" si="33"/>
        <v/>
      </c>
      <c r="CC21" s="29" t="str">
        <f t="shared" si="26"/>
        <v xml:space="preserve"> </v>
      </c>
      <c r="CD21" s="29" t="str">
        <f t="shared" si="27"/>
        <v/>
      </c>
      <c r="CE21" s="29" t="str">
        <f t="shared" si="28"/>
        <v/>
      </c>
      <c r="CF21" s="29" t="str">
        <f t="shared" si="29"/>
        <v/>
      </c>
      <c r="CI21" s="29" t="str">
        <f t="shared" si="30"/>
        <v/>
      </c>
      <c r="CJ21" s="29" t="str">
        <f t="shared" si="31"/>
        <v/>
      </c>
      <c r="CK21" s="29" t="str">
        <f t="shared" si="32"/>
        <v/>
      </c>
    </row>
    <row r="22" spans="1:90" ht="18" customHeight="1">
      <c r="A22" s="3">
        <v>16</v>
      </c>
      <c r="B22" s="16"/>
      <c r="C22" s="16"/>
      <c r="D22" s="4"/>
      <c r="E22" s="16"/>
      <c r="F22" s="4"/>
      <c r="G22" s="16"/>
      <c r="H22" s="4"/>
      <c r="I22" s="17"/>
      <c r="J22" s="7" t="str">
        <f t="shared" si="16"/>
        <v/>
      </c>
      <c r="K22" s="4"/>
      <c r="L22" s="8"/>
      <c r="M22" s="9" t="str">
        <f t="shared" si="0"/>
        <v/>
      </c>
      <c r="N22" s="10"/>
      <c r="O22" s="11" t="str">
        <f t="shared" si="1"/>
        <v/>
      </c>
      <c r="P22" s="12"/>
      <c r="Q22" s="4"/>
      <c r="R22" s="8"/>
      <c r="S22" s="9" t="str">
        <f t="shared" si="2"/>
        <v/>
      </c>
      <c r="T22" s="10"/>
      <c r="U22" s="11" t="str">
        <f t="shared" si="3"/>
        <v/>
      </c>
      <c r="V22" s="12"/>
      <c r="W22" s="13"/>
      <c r="X22" s="13"/>
      <c r="AA22" s="26">
        <f t="shared" si="4"/>
        <v>0</v>
      </c>
      <c r="AB22" s="27">
        <f t="shared" si="5"/>
        <v>0</v>
      </c>
      <c r="AC22" s="26">
        <f t="shared" si="6"/>
        <v>0</v>
      </c>
      <c r="AD22" s="27">
        <f t="shared" si="7"/>
        <v>0</v>
      </c>
      <c r="AE22" s="26">
        <f t="shared" si="8"/>
        <v>0</v>
      </c>
      <c r="AO22" s="34" t="s">
        <v>468</v>
      </c>
      <c r="AP22" s="34" t="s">
        <v>199</v>
      </c>
      <c r="AQ22" s="34" t="s">
        <v>197</v>
      </c>
      <c r="AR22" s="34" t="s">
        <v>198</v>
      </c>
      <c r="AY22" s="24" t="s">
        <v>54</v>
      </c>
      <c r="AZ22" s="24">
        <v>82</v>
      </c>
      <c r="BA22" s="24">
        <v>5</v>
      </c>
      <c r="BB22" s="24">
        <v>100</v>
      </c>
      <c r="BC22" s="28">
        <v>2</v>
      </c>
      <c r="BH22" s="24">
        <f t="shared" si="9"/>
        <v>0</v>
      </c>
      <c r="BI22" s="24">
        <f t="shared" si="10"/>
        <v>0</v>
      </c>
      <c r="BJ22" s="24" t="str">
        <f t="shared" si="17"/>
        <v/>
      </c>
      <c r="BK22" s="24">
        <f t="shared" si="11"/>
        <v>0</v>
      </c>
      <c r="BL22" s="24">
        <f t="shared" si="12"/>
        <v>0</v>
      </c>
      <c r="BM22" s="24">
        <f t="shared" si="13"/>
        <v>0</v>
      </c>
      <c r="BP22" s="24">
        <f t="shared" si="18"/>
        <v>0</v>
      </c>
      <c r="BQ22" s="24">
        <f t="shared" si="19"/>
        <v>0</v>
      </c>
      <c r="BR22" s="24">
        <f t="shared" si="20"/>
        <v>0</v>
      </c>
      <c r="BS22" s="24">
        <f t="shared" si="21"/>
        <v>0</v>
      </c>
      <c r="BT22" s="24">
        <f t="shared" si="14"/>
        <v>0</v>
      </c>
      <c r="BU22" s="24">
        <f t="shared" si="22"/>
        <v>0</v>
      </c>
      <c r="BV22" s="24">
        <f t="shared" si="23"/>
        <v>0</v>
      </c>
      <c r="BW22" s="24">
        <f t="shared" si="15"/>
        <v>0</v>
      </c>
      <c r="BX22" s="24">
        <f t="shared" si="24"/>
        <v>0</v>
      </c>
      <c r="CA22" s="29" t="str">
        <f t="shared" si="25"/>
        <v/>
      </c>
      <c r="CB22" s="29" t="str">
        <f t="shared" si="33"/>
        <v/>
      </c>
      <c r="CC22" s="29" t="str">
        <f t="shared" si="26"/>
        <v xml:space="preserve"> </v>
      </c>
      <c r="CD22" s="29" t="str">
        <f t="shared" si="27"/>
        <v/>
      </c>
      <c r="CE22" s="29" t="str">
        <f t="shared" si="28"/>
        <v/>
      </c>
      <c r="CF22" s="29" t="str">
        <f t="shared" si="29"/>
        <v/>
      </c>
      <c r="CI22" s="29" t="str">
        <f t="shared" si="30"/>
        <v/>
      </c>
      <c r="CJ22" s="29" t="str">
        <f t="shared" si="31"/>
        <v/>
      </c>
      <c r="CK22" s="29" t="str">
        <f t="shared" si="32"/>
        <v/>
      </c>
    </row>
    <row r="23" spans="1:90" ht="18" customHeight="1">
      <c r="A23" s="3">
        <v>17</v>
      </c>
      <c r="B23" s="16"/>
      <c r="C23" s="16"/>
      <c r="D23" s="4"/>
      <c r="E23" s="16"/>
      <c r="F23" s="4"/>
      <c r="G23" s="16"/>
      <c r="H23" s="4"/>
      <c r="I23" s="17"/>
      <c r="J23" s="7" t="str">
        <f t="shared" si="16"/>
        <v/>
      </c>
      <c r="K23" s="4"/>
      <c r="L23" s="8"/>
      <c r="M23" s="9" t="str">
        <f t="shared" si="0"/>
        <v/>
      </c>
      <c r="N23" s="10"/>
      <c r="O23" s="11" t="str">
        <f t="shared" si="1"/>
        <v/>
      </c>
      <c r="P23" s="12"/>
      <c r="Q23" s="4"/>
      <c r="R23" s="8"/>
      <c r="S23" s="9" t="str">
        <f t="shared" si="2"/>
        <v/>
      </c>
      <c r="T23" s="10"/>
      <c r="U23" s="11" t="str">
        <f t="shared" si="3"/>
        <v/>
      </c>
      <c r="V23" s="12"/>
      <c r="W23" s="13"/>
      <c r="X23" s="13"/>
      <c r="AA23" s="26">
        <f t="shared" si="4"/>
        <v>0</v>
      </c>
      <c r="AB23" s="27">
        <f t="shared" si="5"/>
        <v>0</v>
      </c>
      <c r="AC23" s="26">
        <f t="shared" si="6"/>
        <v>0</v>
      </c>
      <c r="AD23" s="27">
        <f t="shared" si="7"/>
        <v>0</v>
      </c>
      <c r="AE23" s="26">
        <f t="shared" si="8"/>
        <v>0</v>
      </c>
      <c r="AO23" s="34" t="s">
        <v>469</v>
      </c>
      <c r="AP23" s="34" t="s">
        <v>202</v>
      </c>
      <c r="AQ23" s="34" t="s">
        <v>200</v>
      </c>
      <c r="AR23" s="34" t="s">
        <v>201</v>
      </c>
      <c r="AY23" s="24" t="s">
        <v>55</v>
      </c>
      <c r="AZ23" s="24">
        <v>88</v>
      </c>
      <c r="BA23" s="24">
        <v>5</v>
      </c>
      <c r="BB23" s="24">
        <v>200</v>
      </c>
      <c r="BC23" s="28">
        <v>3</v>
      </c>
      <c r="BH23" s="24">
        <f t="shared" si="9"/>
        <v>0</v>
      </c>
      <c r="BI23" s="24">
        <f t="shared" si="10"/>
        <v>0</v>
      </c>
      <c r="BJ23" s="24" t="str">
        <f t="shared" si="17"/>
        <v/>
      </c>
      <c r="BK23" s="24">
        <f t="shared" si="11"/>
        <v>0</v>
      </c>
      <c r="BL23" s="24">
        <f t="shared" si="12"/>
        <v>0</v>
      </c>
      <c r="BM23" s="24">
        <f t="shared" si="13"/>
        <v>0</v>
      </c>
      <c r="BP23" s="24">
        <f t="shared" si="18"/>
        <v>0</v>
      </c>
      <c r="BQ23" s="24">
        <f t="shared" si="19"/>
        <v>0</v>
      </c>
      <c r="BR23" s="24">
        <f t="shared" si="20"/>
        <v>0</v>
      </c>
      <c r="BS23" s="24">
        <f t="shared" si="21"/>
        <v>0</v>
      </c>
      <c r="BT23" s="24">
        <f t="shared" si="14"/>
        <v>0</v>
      </c>
      <c r="BU23" s="24">
        <f t="shared" si="22"/>
        <v>0</v>
      </c>
      <c r="BV23" s="24">
        <f t="shared" si="23"/>
        <v>0</v>
      </c>
      <c r="BW23" s="24">
        <f t="shared" si="15"/>
        <v>0</v>
      </c>
      <c r="BX23" s="24">
        <f t="shared" si="24"/>
        <v>0</v>
      </c>
      <c r="CA23" s="29" t="str">
        <f t="shared" si="25"/>
        <v/>
      </c>
      <c r="CB23" s="29" t="str">
        <f t="shared" si="33"/>
        <v/>
      </c>
      <c r="CC23" s="29" t="str">
        <f t="shared" si="26"/>
        <v xml:space="preserve"> </v>
      </c>
      <c r="CD23" s="29" t="str">
        <f t="shared" si="27"/>
        <v/>
      </c>
      <c r="CE23" s="29" t="str">
        <f t="shared" si="28"/>
        <v/>
      </c>
      <c r="CF23" s="29" t="str">
        <f t="shared" si="29"/>
        <v/>
      </c>
      <c r="CI23" s="29" t="str">
        <f t="shared" si="30"/>
        <v/>
      </c>
      <c r="CJ23" s="29" t="str">
        <f t="shared" si="31"/>
        <v/>
      </c>
      <c r="CK23" s="29" t="str">
        <f t="shared" si="32"/>
        <v/>
      </c>
    </row>
    <row r="24" spans="1:90" ht="18" customHeight="1">
      <c r="A24" s="3">
        <v>18</v>
      </c>
      <c r="B24" s="16"/>
      <c r="C24" s="16"/>
      <c r="D24" s="4"/>
      <c r="E24" s="16"/>
      <c r="F24" s="4"/>
      <c r="G24" s="16"/>
      <c r="H24" s="4"/>
      <c r="I24" s="17"/>
      <c r="J24" s="7" t="str">
        <f t="shared" si="16"/>
        <v/>
      </c>
      <c r="K24" s="4"/>
      <c r="L24" s="8"/>
      <c r="M24" s="9" t="str">
        <f t="shared" si="0"/>
        <v/>
      </c>
      <c r="N24" s="10"/>
      <c r="O24" s="11" t="str">
        <f t="shared" si="1"/>
        <v/>
      </c>
      <c r="P24" s="12"/>
      <c r="Q24" s="4"/>
      <c r="R24" s="8"/>
      <c r="S24" s="9" t="str">
        <f t="shared" si="2"/>
        <v/>
      </c>
      <c r="T24" s="10"/>
      <c r="U24" s="11" t="str">
        <f t="shared" si="3"/>
        <v/>
      </c>
      <c r="V24" s="12"/>
      <c r="W24" s="13"/>
      <c r="X24" s="13"/>
      <c r="AA24" s="26">
        <f t="shared" si="4"/>
        <v>0</v>
      </c>
      <c r="AB24" s="27">
        <f t="shared" si="5"/>
        <v>0</v>
      </c>
      <c r="AC24" s="26">
        <f t="shared" si="6"/>
        <v>0</v>
      </c>
      <c r="AD24" s="27">
        <f t="shared" si="7"/>
        <v>0</v>
      </c>
      <c r="AE24" s="26">
        <f t="shared" si="8"/>
        <v>0</v>
      </c>
      <c r="AO24" s="34" t="s">
        <v>470</v>
      </c>
      <c r="AP24" s="34" t="s">
        <v>205</v>
      </c>
      <c r="AQ24" s="34" t="s">
        <v>203</v>
      </c>
      <c r="AR24" s="34" t="s">
        <v>204</v>
      </c>
      <c r="BB24" s="24">
        <v>400</v>
      </c>
      <c r="BC24" s="28">
        <v>5</v>
      </c>
      <c r="BH24" s="24">
        <f t="shared" si="9"/>
        <v>0</v>
      </c>
      <c r="BI24" s="24">
        <f t="shared" si="10"/>
        <v>0</v>
      </c>
      <c r="BJ24" s="24" t="str">
        <f t="shared" si="17"/>
        <v/>
      </c>
      <c r="BK24" s="24">
        <f t="shared" si="11"/>
        <v>0</v>
      </c>
      <c r="BL24" s="24">
        <f t="shared" si="12"/>
        <v>0</v>
      </c>
      <c r="BM24" s="24">
        <f t="shared" si="13"/>
        <v>0</v>
      </c>
      <c r="BP24" s="24">
        <f t="shared" si="18"/>
        <v>0</v>
      </c>
      <c r="BQ24" s="24">
        <f t="shared" si="19"/>
        <v>0</v>
      </c>
      <c r="BR24" s="24">
        <f t="shared" si="20"/>
        <v>0</v>
      </c>
      <c r="BS24" s="24">
        <f t="shared" si="21"/>
        <v>0</v>
      </c>
      <c r="BT24" s="24">
        <f t="shared" si="14"/>
        <v>0</v>
      </c>
      <c r="BU24" s="24">
        <f t="shared" si="22"/>
        <v>0</v>
      </c>
      <c r="BV24" s="24">
        <f t="shared" si="23"/>
        <v>0</v>
      </c>
      <c r="BW24" s="24">
        <f t="shared" si="15"/>
        <v>0</v>
      </c>
      <c r="BX24" s="24">
        <f t="shared" si="24"/>
        <v>0</v>
      </c>
      <c r="CA24" s="29" t="str">
        <f t="shared" si="25"/>
        <v/>
      </c>
      <c r="CB24" s="29" t="str">
        <f t="shared" si="33"/>
        <v/>
      </c>
      <c r="CC24" s="29" t="str">
        <f t="shared" si="26"/>
        <v xml:space="preserve"> </v>
      </c>
      <c r="CD24" s="29" t="str">
        <f t="shared" si="27"/>
        <v/>
      </c>
      <c r="CE24" s="29" t="str">
        <f t="shared" si="28"/>
        <v/>
      </c>
      <c r="CF24" s="29" t="str">
        <f t="shared" si="29"/>
        <v/>
      </c>
      <c r="CI24" s="29" t="str">
        <f t="shared" si="30"/>
        <v/>
      </c>
      <c r="CJ24" s="29" t="str">
        <f t="shared" si="31"/>
        <v/>
      </c>
      <c r="CK24" s="29" t="str">
        <f t="shared" si="32"/>
        <v/>
      </c>
    </row>
    <row r="25" spans="1:90" ht="18" customHeight="1">
      <c r="A25" s="3">
        <v>19</v>
      </c>
      <c r="B25" s="16"/>
      <c r="C25" s="16"/>
      <c r="D25" s="4"/>
      <c r="E25" s="16"/>
      <c r="F25" s="4"/>
      <c r="G25" s="16"/>
      <c r="H25" s="4"/>
      <c r="I25" s="17"/>
      <c r="J25" s="7" t="str">
        <f t="shared" si="16"/>
        <v/>
      </c>
      <c r="K25" s="4"/>
      <c r="L25" s="8"/>
      <c r="M25" s="9" t="str">
        <f t="shared" si="0"/>
        <v/>
      </c>
      <c r="N25" s="10"/>
      <c r="O25" s="11" t="str">
        <f t="shared" si="1"/>
        <v/>
      </c>
      <c r="P25" s="12"/>
      <c r="Q25" s="4"/>
      <c r="R25" s="8"/>
      <c r="S25" s="9" t="str">
        <f t="shared" si="2"/>
        <v/>
      </c>
      <c r="T25" s="10"/>
      <c r="U25" s="11" t="str">
        <f t="shared" si="3"/>
        <v/>
      </c>
      <c r="V25" s="12"/>
      <c r="W25" s="13"/>
      <c r="X25" s="13"/>
      <c r="AA25" s="26">
        <f t="shared" si="4"/>
        <v>0</v>
      </c>
      <c r="AB25" s="27">
        <f t="shared" si="5"/>
        <v>0</v>
      </c>
      <c r="AC25" s="26">
        <f t="shared" si="6"/>
        <v>0</v>
      </c>
      <c r="AD25" s="27">
        <f t="shared" si="7"/>
        <v>0</v>
      </c>
      <c r="AE25" s="26">
        <f t="shared" si="8"/>
        <v>0</v>
      </c>
      <c r="AO25" s="34" t="s">
        <v>557</v>
      </c>
      <c r="AP25" s="34" t="s">
        <v>208</v>
      </c>
      <c r="AQ25" s="34" t="s">
        <v>206</v>
      </c>
      <c r="AR25" s="34" t="s">
        <v>207</v>
      </c>
      <c r="BB25" s="24">
        <v>800</v>
      </c>
      <c r="BC25" s="28">
        <v>6</v>
      </c>
      <c r="BH25" s="24">
        <f t="shared" si="9"/>
        <v>0</v>
      </c>
      <c r="BI25" s="24">
        <f t="shared" si="10"/>
        <v>0</v>
      </c>
      <c r="BJ25" s="24" t="str">
        <f t="shared" si="17"/>
        <v/>
      </c>
      <c r="BK25" s="24">
        <f t="shared" si="11"/>
        <v>0</v>
      </c>
      <c r="BL25" s="24">
        <f t="shared" si="12"/>
        <v>0</v>
      </c>
      <c r="BM25" s="24">
        <f t="shared" si="13"/>
        <v>0</v>
      </c>
      <c r="BP25" s="24">
        <f t="shared" si="18"/>
        <v>0</v>
      </c>
      <c r="BQ25" s="24">
        <f t="shared" si="19"/>
        <v>0</v>
      </c>
      <c r="BR25" s="24">
        <f t="shared" si="20"/>
        <v>0</v>
      </c>
      <c r="BS25" s="24">
        <f t="shared" si="21"/>
        <v>0</v>
      </c>
      <c r="BT25" s="24">
        <f t="shared" si="14"/>
        <v>0</v>
      </c>
      <c r="BU25" s="24">
        <f t="shared" si="22"/>
        <v>0</v>
      </c>
      <c r="BV25" s="24">
        <f t="shared" si="23"/>
        <v>0</v>
      </c>
      <c r="BW25" s="24">
        <f t="shared" si="15"/>
        <v>0</v>
      </c>
      <c r="BX25" s="24">
        <f t="shared" si="24"/>
        <v>0</v>
      </c>
      <c r="CA25" s="29" t="str">
        <f t="shared" si="25"/>
        <v/>
      </c>
      <c r="CB25" s="29" t="str">
        <f t="shared" si="33"/>
        <v/>
      </c>
      <c r="CC25" s="29" t="str">
        <f t="shared" si="26"/>
        <v xml:space="preserve"> </v>
      </c>
      <c r="CD25" s="29" t="str">
        <f t="shared" si="27"/>
        <v/>
      </c>
      <c r="CE25" s="29" t="str">
        <f t="shared" si="28"/>
        <v/>
      </c>
      <c r="CF25" s="29" t="str">
        <f t="shared" si="29"/>
        <v/>
      </c>
      <c r="CI25" s="29" t="str">
        <f t="shared" si="30"/>
        <v/>
      </c>
      <c r="CJ25" s="29" t="str">
        <f t="shared" si="31"/>
        <v/>
      </c>
      <c r="CK25" s="29" t="str">
        <f t="shared" si="32"/>
        <v/>
      </c>
    </row>
    <row r="26" spans="1:90" ht="18" customHeight="1">
      <c r="A26" s="3">
        <v>20</v>
      </c>
      <c r="B26" s="16"/>
      <c r="C26" s="16"/>
      <c r="D26" s="4"/>
      <c r="E26" s="16"/>
      <c r="F26" s="4"/>
      <c r="G26" s="16"/>
      <c r="H26" s="4"/>
      <c r="I26" s="17"/>
      <c r="J26" s="7" t="str">
        <f t="shared" si="16"/>
        <v/>
      </c>
      <c r="K26" s="4"/>
      <c r="L26" s="8"/>
      <c r="M26" s="9" t="str">
        <f t="shared" si="0"/>
        <v/>
      </c>
      <c r="N26" s="10"/>
      <c r="O26" s="11" t="str">
        <f t="shared" si="1"/>
        <v/>
      </c>
      <c r="P26" s="12"/>
      <c r="Q26" s="4"/>
      <c r="R26" s="8"/>
      <c r="S26" s="9" t="str">
        <f t="shared" si="2"/>
        <v/>
      </c>
      <c r="T26" s="10"/>
      <c r="U26" s="11" t="str">
        <f t="shared" si="3"/>
        <v/>
      </c>
      <c r="V26" s="12"/>
      <c r="W26" s="13"/>
      <c r="X26" s="13"/>
      <c r="AA26" s="26">
        <f t="shared" si="4"/>
        <v>0</v>
      </c>
      <c r="AB26" s="27">
        <f t="shared" si="5"/>
        <v>0</v>
      </c>
      <c r="AC26" s="26">
        <f t="shared" si="6"/>
        <v>0</v>
      </c>
      <c r="AD26" s="27">
        <f t="shared" si="7"/>
        <v>0</v>
      </c>
      <c r="AE26" s="26">
        <f t="shared" si="8"/>
        <v>0</v>
      </c>
      <c r="AO26" s="34" t="s">
        <v>471</v>
      </c>
      <c r="AP26" s="34" t="s">
        <v>211</v>
      </c>
      <c r="AQ26" s="34" t="s">
        <v>209</v>
      </c>
      <c r="AR26" s="34" t="s">
        <v>210</v>
      </c>
      <c r="BB26" s="24">
        <v>3000</v>
      </c>
      <c r="BC26" s="28">
        <v>10</v>
      </c>
      <c r="BH26" s="24">
        <f t="shared" si="9"/>
        <v>0</v>
      </c>
      <c r="BI26" s="24">
        <f t="shared" si="10"/>
        <v>0</v>
      </c>
      <c r="BJ26" s="24" t="str">
        <f t="shared" si="17"/>
        <v/>
      </c>
      <c r="BK26" s="24">
        <f t="shared" si="11"/>
        <v>0</v>
      </c>
      <c r="BL26" s="24">
        <f t="shared" si="12"/>
        <v>0</v>
      </c>
      <c r="BM26" s="24">
        <f t="shared" si="13"/>
        <v>0</v>
      </c>
      <c r="BP26" s="24">
        <f t="shared" si="18"/>
        <v>0</v>
      </c>
      <c r="BQ26" s="24">
        <f t="shared" si="19"/>
        <v>0</v>
      </c>
      <c r="BR26" s="24">
        <f t="shared" si="20"/>
        <v>0</v>
      </c>
      <c r="BS26" s="24">
        <f t="shared" si="21"/>
        <v>0</v>
      </c>
      <c r="BT26" s="24">
        <f t="shared" si="14"/>
        <v>0</v>
      </c>
      <c r="BU26" s="24">
        <f t="shared" si="22"/>
        <v>0</v>
      </c>
      <c r="BV26" s="24">
        <f t="shared" si="23"/>
        <v>0</v>
      </c>
      <c r="BW26" s="24">
        <f t="shared" si="15"/>
        <v>0</v>
      </c>
      <c r="BX26" s="24">
        <f t="shared" si="24"/>
        <v>0</v>
      </c>
      <c r="CA26" s="29" t="str">
        <f t="shared" si="25"/>
        <v/>
      </c>
      <c r="CB26" s="29" t="str">
        <f t="shared" si="33"/>
        <v/>
      </c>
      <c r="CC26" s="29" t="str">
        <f t="shared" si="26"/>
        <v xml:space="preserve"> </v>
      </c>
      <c r="CD26" s="29" t="str">
        <f t="shared" si="27"/>
        <v/>
      </c>
      <c r="CE26" s="29" t="str">
        <f t="shared" si="28"/>
        <v/>
      </c>
      <c r="CF26" s="29" t="str">
        <f t="shared" si="29"/>
        <v/>
      </c>
      <c r="CI26" s="29" t="str">
        <f t="shared" si="30"/>
        <v/>
      </c>
      <c r="CJ26" s="29" t="str">
        <f t="shared" si="31"/>
        <v/>
      </c>
      <c r="CK26" s="29" t="str">
        <f t="shared" si="32"/>
        <v/>
      </c>
    </row>
    <row r="27" spans="1:90" ht="18" customHeight="1">
      <c r="J27" s="62" t="str">
        <f>IF($BL$30&gt;11,"",VLOOKUP(1,$BL$27:$BM$29,2,FALSE))</f>
        <v/>
      </c>
      <c r="K27" s="62"/>
      <c r="L27" s="22"/>
      <c r="M27" s="14" t="str">
        <f>IF(AA27=0,"",VLOOKUP(AA27,$BD$9:$BF$10,2,FALSE))</f>
        <v/>
      </c>
      <c r="N27" s="22"/>
      <c r="O27" s="14" t="str">
        <f>IF(AA27=0,"",VLOOKUP(AA27,$BD$9:$BF$10,3,FALSE))</f>
        <v/>
      </c>
      <c r="P27" s="22"/>
      <c r="AA27" s="26">
        <f>IF(J27="",0,1)</f>
        <v>0</v>
      </c>
      <c r="AB27" s="27"/>
      <c r="AC27" s="26"/>
      <c r="AD27" s="27"/>
      <c r="AE27" s="26"/>
      <c r="AO27" s="34" t="s">
        <v>472</v>
      </c>
      <c r="AP27" s="34" t="s">
        <v>214</v>
      </c>
      <c r="AQ27" s="34" t="s">
        <v>212</v>
      </c>
      <c r="AR27" s="34" t="s">
        <v>213</v>
      </c>
      <c r="BB27" s="24" t="s">
        <v>87</v>
      </c>
      <c r="BC27" s="28">
        <v>44</v>
      </c>
      <c r="BK27" s="24">
        <f>IF(BK5&gt;3,1,99)</f>
        <v>99</v>
      </c>
      <c r="BL27" s="24">
        <f>IF(BK27=99,4,RANK(BK27,$BK$27:$BK$29,1))</f>
        <v>4</v>
      </c>
      <c r="BM27" s="24" t="s">
        <v>90</v>
      </c>
      <c r="BP27" s="24">
        <f>SUM(BP7:BP26)</f>
        <v>0</v>
      </c>
      <c r="BS27" s="24">
        <f>SUM(BS7:BS26)</f>
        <v>0</v>
      </c>
      <c r="BV27" s="24">
        <f>SUM(BV7:BV26)</f>
        <v>0</v>
      </c>
      <c r="CB27" s="31" t="s">
        <v>94</v>
      </c>
      <c r="CC27" s="31" t="s">
        <v>95</v>
      </c>
      <c r="CD27" s="31" t="s">
        <v>96</v>
      </c>
      <c r="CE27" s="31" t="s">
        <v>110</v>
      </c>
      <c r="CF27" s="31" t="s">
        <v>111</v>
      </c>
      <c r="CG27" s="31" t="s">
        <v>103</v>
      </c>
      <c r="CH27" s="31" t="s">
        <v>104</v>
      </c>
      <c r="CI27" s="31" t="s">
        <v>112</v>
      </c>
      <c r="CJ27" s="31" t="s">
        <v>113</v>
      </c>
      <c r="CK27" s="31" t="s">
        <v>114</v>
      </c>
      <c r="CL27" s="31" t="s">
        <v>115</v>
      </c>
    </row>
    <row r="28" spans="1:90" ht="18" customHeight="1">
      <c r="J28" s="63" t="str">
        <f>IF($BL$30&gt;8,"",VLOOKUP(2,$BL$27:$BM$29,2,FALSE))</f>
        <v/>
      </c>
      <c r="K28" s="63"/>
      <c r="L28" s="23"/>
      <c r="M28" s="15" t="str">
        <f>IF(AA28=0,"",VLOOKUP(AA28,$BD$9:$BF$10,2,FALSE))</f>
        <v/>
      </c>
      <c r="N28" s="23"/>
      <c r="O28" s="15" t="str">
        <f>IF(AA28=0,"",VLOOKUP(AA28,$BD$9:$BF$10,3,FALSE))</f>
        <v/>
      </c>
      <c r="P28" s="23"/>
      <c r="AA28" s="26">
        <f>IF(J28="",0,1)</f>
        <v>0</v>
      </c>
      <c r="AB28" s="27"/>
      <c r="AC28" s="26"/>
      <c r="AD28" s="27"/>
      <c r="AE28" s="26"/>
      <c r="AO28" s="34" t="s">
        <v>558</v>
      </c>
      <c r="AP28" s="34" t="s">
        <v>217</v>
      </c>
      <c r="AQ28" s="34" t="s">
        <v>215</v>
      </c>
      <c r="AR28" s="34" t="s">
        <v>216</v>
      </c>
      <c r="BB28" s="24" t="s">
        <v>52</v>
      </c>
      <c r="BC28" s="28">
        <v>71</v>
      </c>
      <c r="BK28" s="24">
        <f>IF(BL5&gt;3,2,99)</f>
        <v>99</v>
      </c>
      <c r="BL28" s="24">
        <f>IF(BK28=99,4,RANK(BK28,$BK$27:$BK$29,1))</f>
        <v>4</v>
      </c>
      <c r="BM28" s="24" t="s">
        <v>91</v>
      </c>
      <c r="CA28" s="29" t="s">
        <v>107</v>
      </c>
      <c r="CB28" s="29" t="str">
        <f>IF(BK27=1,$P$1+273000,"")</f>
        <v/>
      </c>
      <c r="CC28" s="29" t="str">
        <f>IF(CB28="","",$V$1)</f>
        <v/>
      </c>
      <c r="CD28" s="29" t="str">
        <f>IF(CB28="","",VLOOKUP($P$1,$AO$9:$AR$109,4,FALSE))</f>
        <v/>
      </c>
      <c r="CE28" s="29" t="str">
        <f>IF(CB28="","",$V$1)</f>
        <v/>
      </c>
      <c r="CF28" s="29" t="str">
        <f>IF(BK27=1,VLOOKUP(BM27,J27:P29,3,FALSE)*10000+VLOOKUP(BM27,J27:P29,5,FALSE)*100+VLOOKUP(BM27,J27:P29,7,FALSE),"")</f>
        <v/>
      </c>
      <c r="CG28" s="29" t="str">
        <f>IF(CB28="","",VLOOKUP(1,$BP$7:$BQ$26,2,FALSE))</f>
        <v/>
      </c>
      <c r="CH28" s="29" t="str">
        <f>IF(CB28="","",VLOOKUP(2,$BP$7:$BQ$26,2,FALSE))</f>
        <v/>
      </c>
      <c r="CI28" s="29" t="str">
        <f>IF(CB28="","",VLOOKUP(3,$BP$7:$BQ$26,2,FALSE))</f>
        <v/>
      </c>
      <c r="CJ28" s="29" t="str">
        <f>IF(CB28="","",VLOOKUP(4,$BP$7:$BQ$26,2,FALSE))</f>
        <v/>
      </c>
      <c r="CK28" s="29" t="str">
        <f>IF(BP27&gt;10,VLOOKUP(5,$BP$7:$BQ$26,2,FALSE),"")</f>
        <v/>
      </c>
      <c r="CL28" s="29" t="str">
        <f>IF(BP27&gt;15,VLOOKUP(5,$BP$7:$BQ$26,2,FALSE),"")</f>
        <v/>
      </c>
    </row>
    <row r="29" spans="1:90" ht="18" customHeight="1">
      <c r="J29" s="63" t="str">
        <f>IF($BL$30&gt;6,"",VLOOKUP(3,$BL$27:$BM$29,2,FALSE))</f>
        <v/>
      </c>
      <c r="K29" s="63"/>
      <c r="L29" s="23"/>
      <c r="M29" s="15" t="str">
        <f>IF(AA29=0,"",VLOOKUP(AA29,$BD$9:$BF$10,2,FALSE))</f>
        <v/>
      </c>
      <c r="N29" s="23"/>
      <c r="O29" s="15" t="str">
        <f>IF(AA29=0,"",VLOOKUP(AA29,$BD$9:$BF$10,3,FALSE))</f>
        <v/>
      </c>
      <c r="P29" s="23"/>
      <c r="AA29" s="26">
        <f>IF(J29="",0,1)</f>
        <v>0</v>
      </c>
      <c r="AB29" s="27"/>
      <c r="AC29" s="26"/>
      <c r="AD29" s="27"/>
      <c r="AE29" s="26"/>
      <c r="AO29" s="34" t="s">
        <v>473</v>
      </c>
      <c r="AP29" s="34" t="s">
        <v>220</v>
      </c>
      <c r="AQ29" s="34" t="s">
        <v>218</v>
      </c>
      <c r="AR29" s="34" t="s">
        <v>219</v>
      </c>
      <c r="BB29" s="24" t="s">
        <v>82</v>
      </c>
      <c r="BC29" s="28">
        <v>73</v>
      </c>
      <c r="BK29" s="24">
        <f>IF(BM5&gt;3,3,99)</f>
        <v>99</v>
      </c>
      <c r="BL29" s="24">
        <f>IF(BK29=99,4,RANK(BK29,$BK$27:$BK$29,1))</f>
        <v>4</v>
      </c>
      <c r="BM29" s="24" t="s">
        <v>92</v>
      </c>
      <c r="CA29" s="29" t="s">
        <v>108</v>
      </c>
      <c r="CB29" s="29" t="str">
        <f>IF(BK28=2,$P$1+273000,"")</f>
        <v/>
      </c>
      <c r="CC29" s="29" t="str">
        <f>IF(CB29="","",$V$1)</f>
        <v/>
      </c>
      <c r="CD29" s="29" t="str">
        <f>IF(CB29="","",VLOOKUP($P$1,$AO$9:$AR$109,4,FALSE))</f>
        <v/>
      </c>
      <c r="CE29" s="29" t="str">
        <f>IF(CB29="","",$V$1)</f>
        <v/>
      </c>
      <c r="CF29" s="29" t="str">
        <f>IF(BK28=2,VLOOKUP(BM28,J27:P29,3,FALSE)*10000+VLOOKUP(BM28,J27:P29,5,FALSE)*100+VLOOKUP(BM28,J27:P29,7,FALSE),"")</f>
        <v/>
      </c>
      <c r="CG29" s="29" t="str">
        <f>IF(CB29="","",VLOOKUP(1,$BS$7:$BT$26,2,FALSE))</f>
        <v/>
      </c>
      <c r="CH29" s="29" t="str">
        <f>IF(CB29="","",VLOOKUP(2,$BS$7:$BT$26,2,FALSE))</f>
        <v/>
      </c>
      <c r="CI29" s="29" t="str">
        <f>IF(CB29="","",VLOOKUP(3,$BS$7:$BT$26,2,FALSE))</f>
        <v/>
      </c>
      <c r="CJ29" s="29" t="str">
        <f>IF(CB29="","",VLOOKUP(4,$BS$7:$BT$26,2,FALSE))</f>
        <v/>
      </c>
      <c r="CK29" s="29" t="str">
        <f>IF(BS27&gt;10,VLOOKUP(5,$BS$7:$BT$26,2,FALSE),"")</f>
        <v/>
      </c>
      <c r="CL29" s="29" t="str">
        <f>IF(BS27&gt;15,VLOOKUP(6,$BS$7:$BT$26,2,FALSE),"")</f>
        <v/>
      </c>
    </row>
    <row r="30" spans="1:90" ht="20.100000000000001" customHeight="1">
      <c r="A30" s="32"/>
      <c r="B30" s="32"/>
      <c r="C30" s="32"/>
      <c r="D30" s="32"/>
      <c r="E30" s="32"/>
      <c r="F30" s="32"/>
      <c r="G30" s="32"/>
      <c r="H30" s="32"/>
      <c r="I30" s="32"/>
      <c r="J30" s="32"/>
      <c r="K30" s="32"/>
      <c r="L30" s="32"/>
      <c r="M30" s="32"/>
      <c r="N30" s="32"/>
      <c r="O30" s="32"/>
      <c r="P30" s="32"/>
      <c r="Q30" s="32"/>
      <c r="R30" s="32"/>
      <c r="S30" s="32"/>
      <c r="T30" s="32"/>
      <c r="U30" s="32"/>
      <c r="V30" s="32"/>
      <c r="W30" s="32"/>
      <c r="X30" s="32"/>
      <c r="AO30" s="34" t="s">
        <v>474</v>
      </c>
      <c r="AP30" s="34" t="s">
        <v>223</v>
      </c>
      <c r="AQ30" s="34" t="s">
        <v>221</v>
      </c>
      <c r="AR30" s="34" t="s">
        <v>222</v>
      </c>
      <c r="BB30" s="24" t="s">
        <v>54</v>
      </c>
      <c r="BC30" s="28">
        <v>84</v>
      </c>
      <c r="BL30" s="24">
        <f>SUM(BL27:BL29)</f>
        <v>12</v>
      </c>
      <c r="CA30" s="29" t="s">
        <v>109</v>
      </c>
      <c r="CB30" s="29" t="str">
        <f>IF(BK29=3,$P$1+273000,"")</f>
        <v/>
      </c>
      <c r="CC30" s="29" t="str">
        <f>IF(CB30="","",$V$1)</f>
        <v/>
      </c>
      <c r="CD30" s="29" t="str">
        <f>IF(CB30="","",VLOOKUP($P$1,$AO9:$AR109,4,FALSE))</f>
        <v/>
      </c>
      <c r="CE30" s="29" t="str">
        <f>IF(CB30="","",$V$1)</f>
        <v/>
      </c>
      <c r="CF30" s="29" t="str">
        <f>IF(BK29=3,VLOOKUP(BM29,J27:P29,3,FALSE)*10000+VLOOKUP(BM29,J27:P29,5,FALSE)*100+VLOOKUP(BM29,J27:P29,7,FALSE),"")</f>
        <v/>
      </c>
      <c r="CG30" s="29" t="str">
        <f>IF(CB30="","",VLOOKUP(1,$BV$7:$BW$26,2,FALSE))</f>
        <v/>
      </c>
      <c r="CH30" s="29" t="str">
        <f>IF(CB30="","",VLOOKUP(2,$BV$7:$BW$26,2,FALSE))</f>
        <v/>
      </c>
      <c r="CI30" s="29" t="str">
        <f>IF(CB30="","",VLOOKUP(3,$BV$7:$BW$26,2,FALSE))</f>
        <v/>
      </c>
      <c r="CJ30" s="29" t="str">
        <f>IF(CB30="","",VLOOKUP(4,$BV$7:$BW$26,2,FALSE))</f>
        <v/>
      </c>
      <c r="CK30" s="29" t="str">
        <f>IF(BV27&gt;10,VLOOKUP(5,$BV$7:$BW$26,2,FALSE),"")</f>
        <v/>
      </c>
      <c r="CL30" s="29" t="str">
        <f>IF(BV27&gt;15,VLOOKUP(6,$BV$7:$BW$26,2,FALSE),"")</f>
        <v/>
      </c>
    </row>
    <row r="31" spans="1:90" ht="20.100000000000001" customHeight="1">
      <c r="A31" s="32"/>
      <c r="B31" s="32"/>
      <c r="C31" s="32"/>
      <c r="D31" s="32"/>
      <c r="E31" s="32"/>
      <c r="F31" s="32"/>
      <c r="G31" s="32"/>
      <c r="H31" s="32"/>
      <c r="I31" s="32"/>
      <c r="J31" s="32"/>
      <c r="K31" s="32"/>
      <c r="L31" s="32"/>
      <c r="M31" s="32"/>
      <c r="N31" s="32"/>
      <c r="O31" s="32"/>
      <c r="P31" s="32"/>
      <c r="Q31" s="32"/>
      <c r="R31" s="32"/>
      <c r="S31" s="32"/>
      <c r="T31" s="32"/>
      <c r="U31" s="32"/>
      <c r="V31" s="32"/>
      <c r="W31" s="32"/>
      <c r="X31" s="32"/>
      <c r="AO31" s="34" t="s">
        <v>475</v>
      </c>
      <c r="AP31" s="34" t="s">
        <v>226</v>
      </c>
      <c r="AQ31" s="34" t="s">
        <v>224</v>
      </c>
      <c r="AR31" s="34" t="s">
        <v>225</v>
      </c>
      <c r="BB31" s="24" t="s">
        <v>55</v>
      </c>
      <c r="BC31" s="28">
        <v>88</v>
      </c>
    </row>
    <row r="32" spans="1:90" ht="20.100000000000001" customHeight="1">
      <c r="A32" s="32"/>
      <c r="B32" s="32"/>
      <c r="C32" s="32"/>
      <c r="D32" s="32"/>
      <c r="E32" s="32"/>
      <c r="F32" s="32"/>
      <c r="G32" s="32"/>
      <c r="H32" s="32"/>
      <c r="I32" s="32"/>
      <c r="J32" s="32"/>
      <c r="K32" s="32"/>
      <c r="L32" s="32"/>
      <c r="M32" s="32"/>
      <c r="N32" s="32"/>
      <c r="O32" s="32"/>
      <c r="P32" s="32"/>
      <c r="Q32" s="32"/>
      <c r="R32" s="32"/>
      <c r="S32" s="32"/>
      <c r="T32" s="32"/>
      <c r="U32" s="32"/>
      <c r="V32" s="32"/>
      <c r="W32" s="32"/>
      <c r="X32" s="32"/>
      <c r="AO32" s="34" t="s">
        <v>476</v>
      </c>
      <c r="AP32" s="34" t="s">
        <v>229</v>
      </c>
      <c r="AQ32" s="34" t="s">
        <v>227</v>
      </c>
      <c r="AR32" s="34" t="s">
        <v>228</v>
      </c>
    </row>
    <row r="33" spans="1:44" ht="20.100000000000001" customHeight="1">
      <c r="A33" s="32"/>
      <c r="B33" s="32"/>
      <c r="C33" s="32"/>
      <c r="D33" s="32"/>
      <c r="E33" s="32"/>
      <c r="F33" s="32"/>
      <c r="G33" s="32"/>
      <c r="H33" s="32"/>
      <c r="I33" s="32"/>
      <c r="J33" s="32"/>
      <c r="K33" s="32"/>
      <c r="L33" s="32"/>
      <c r="M33" s="32"/>
      <c r="N33" s="32"/>
      <c r="O33" s="32"/>
      <c r="P33" s="32"/>
      <c r="Q33" s="32"/>
      <c r="R33" s="32"/>
      <c r="S33" s="32"/>
      <c r="T33" s="32"/>
      <c r="U33" s="32"/>
      <c r="V33" s="32"/>
      <c r="W33" s="32"/>
      <c r="X33" s="32"/>
      <c r="AO33" s="34" t="s">
        <v>477</v>
      </c>
      <c r="AP33" s="34" t="s">
        <v>232</v>
      </c>
      <c r="AQ33" s="34" t="s">
        <v>230</v>
      </c>
      <c r="AR33" s="34" t="s">
        <v>231</v>
      </c>
    </row>
    <row r="34" spans="1:44" ht="20.100000000000001" customHeight="1">
      <c r="A34" s="32"/>
      <c r="B34" s="32"/>
      <c r="C34" s="32"/>
      <c r="D34" s="32"/>
      <c r="E34" s="32"/>
      <c r="F34" s="32"/>
      <c r="G34" s="32"/>
      <c r="H34" s="32"/>
      <c r="I34" s="32"/>
      <c r="J34" s="32"/>
      <c r="K34" s="32"/>
      <c r="L34" s="32"/>
      <c r="M34" s="32"/>
      <c r="N34" s="32"/>
      <c r="O34" s="32"/>
      <c r="P34" s="32"/>
      <c r="Q34" s="32"/>
      <c r="R34" s="32"/>
      <c r="S34" s="32"/>
      <c r="T34" s="32"/>
      <c r="U34" s="32"/>
      <c r="V34" s="32"/>
      <c r="W34" s="32"/>
      <c r="X34" s="32"/>
      <c r="AO34" s="34" t="s">
        <v>478</v>
      </c>
      <c r="AP34" s="34" t="s">
        <v>236</v>
      </c>
      <c r="AQ34" s="34" t="s">
        <v>235</v>
      </c>
      <c r="AR34" s="34" t="s">
        <v>123</v>
      </c>
    </row>
    <row r="35" spans="1:44" ht="20.100000000000001" customHeight="1">
      <c r="A35" s="32"/>
      <c r="B35" s="32"/>
      <c r="C35" s="32"/>
      <c r="D35" s="32"/>
      <c r="E35" s="32"/>
      <c r="F35" s="32"/>
      <c r="G35" s="32"/>
      <c r="H35" s="32"/>
      <c r="I35" s="32"/>
      <c r="J35" s="32"/>
      <c r="K35" s="32"/>
      <c r="L35" s="32"/>
      <c r="M35" s="32"/>
      <c r="N35" s="32"/>
      <c r="O35" s="32"/>
      <c r="P35" s="32"/>
      <c r="Q35" s="32"/>
      <c r="R35" s="32"/>
      <c r="S35" s="32"/>
      <c r="T35" s="32"/>
      <c r="U35" s="32"/>
      <c r="V35" s="32"/>
      <c r="W35" s="32"/>
      <c r="X35" s="32"/>
      <c r="AO35" s="34" t="s">
        <v>479</v>
      </c>
      <c r="AP35" s="34" t="s">
        <v>238</v>
      </c>
      <c r="AQ35" s="34" t="s">
        <v>237</v>
      </c>
      <c r="AR35" s="34" t="s">
        <v>126</v>
      </c>
    </row>
    <row r="36" spans="1:44" ht="20.100000000000001" customHeight="1">
      <c r="A36" s="32"/>
      <c r="B36" s="32"/>
      <c r="C36" s="32"/>
      <c r="D36" s="32"/>
      <c r="E36" s="32"/>
      <c r="F36" s="32"/>
      <c r="G36" s="32"/>
      <c r="H36" s="32"/>
      <c r="I36" s="32"/>
      <c r="J36" s="32"/>
      <c r="K36" s="32"/>
      <c r="L36" s="32"/>
      <c r="M36" s="32"/>
      <c r="N36" s="32"/>
      <c r="O36" s="32"/>
      <c r="P36" s="32"/>
      <c r="Q36" s="32"/>
      <c r="R36" s="32"/>
      <c r="S36" s="32"/>
      <c r="T36" s="32"/>
      <c r="U36" s="32"/>
      <c r="V36" s="32"/>
      <c r="W36" s="32"/>
      <c r="X36" s="32"/>
      <c r="AO36" s="34" t="s">
        <v>480</v>
      </c>
      <c r="AP36" s="34" t="s">
        <v>240</v>
      </c>
      <c r="AQ36" s="34" t="s">
        <v>239</v>
      </c>
      <c r="AR36" s="34" t="s">
        <v>121</v>
      </c>
    </row>
    <row r="37" spans="1:44" ht="20.100000000000001" customHeight="1">
      <c r="A37" s="32"/>
      <c r="B37" s="32"/>
      <c r="C37" s="32"/>
      <c r="D37" s="32"/>
      <c r="E37" s="32"/>
      <c r="F37" s="32"/>
      <c r="G37" s="32"/>
      <c r="H37" s="32"/>
      <c r="I37" s="32"/>
      <c r="J37" s="32"/>
      <c r="K37" s="32"/>
      <c r="L37" s="32"/>
      <c r="M37" s="32"/>
      <c r="N37" s="32"/>
      <c r="O37" s="32"/>
      <c r="P37" s="32"/>
      <c r="Q37" s="32"/>
      <c r="R37" s="32"/>
      <c r="S37" s="32"/>
      <c r="T37" s="32"/>
      <c r="U37" s="32"/>
      <c r="V37" s="32"/>
      <c r="W37" s="32"/>
      <c r="X37" s="32"/>
      <c r="AO37" s="34" t="s">
        <v>481</v>
      </c>
      <c r="AP37" s="34" t="s">
        <v>243</v>
      </c>
      <c r="AQ37" s="34" t="s">
        <v>241</v>
      </c>
      <c r="AR37" s="34" t="s">
        <v>242</v>
      </c>
    </row>
    <row r="38" spans="1:44" ht="20.100000000000001" customHeight="1">
      <c r="A38" s="32"/>
      <c r="B38" s="32"/>
      <c r="C38" s="32"/>
      <c r="D38" s="32"/>
      <c r="E38" s="32"/>
      <c r="F38" s="32"/>
      <c r="G38" s="32"/>
      <c r="H38" s="32"/>
      <c r="I38" s="32"/>
      <c r="J38" s="32"/>
      <c r="K38" s="32"/>
      <c r="L38" s="32"/>
      <c r="M38" s="32"/>
      <c r="N38" s="32"/>
      <c r="O38" s="32"/>
      <c r="P38" s="32"/>
      <c r="Q38" s="32"/>
      <c r="R38" s="32"/>
      <c r="S38" s="32"/>
      <c r="T38" s="32"/>
      <c r="U38" s="32"/>
      <c r="V38" s="32"/>
      <c r="W38" s="32"/>
      <c r="X38" s="32"/>
      <c r="AO38" s="34" t="s">
        <v>482</v>
      </c>
      <c r="AP38" s="34" t="s">
        <v>124</v>
      </c>
      <c r="AQ38" s="34" t="s">
        <v>244</v>
      </c>
      <c r="AR38" s="34" t="s">
        <v>125</v>
      </c>
    </row>
    <row r="39" spans="1:44" ht="20.100000000000001" customHeight="1">
      <c r="A39" s="32"/>
      <c r="B39" s="32"/>
      <c r="C39" s="32"/>
      <c r="D39" s="32"/>
      <c r="E39" s="32"/>
      <c r="F39" s="32"/>
      <c r="G39" s="32"/>
      <c r="H39" s="32"/>
      <c r="I39" s="32"/>
      <c r="J39" s="32"/>
      <c r="K39" s="32"/>
      <c r="L39" s="32"/>
      <c r="M39" s="32"/>
      <c r="N39" s="32"/>
      <c r="O39" s="32"/>
      <c r="P39" s="32"/>
      <c r="Q39" s="32"/>
      <c r="R39" s="32"/>
      <c r="S39" s="32"/>
      <c r="T39" s="32"/>
      <c r="U39" s="32"/>
      <c r="V39" s="32"/>
      <c r="W39" s="32"/>
      <c r="X39" s="32"/>
      <c r="AO39" s="34" t="s">
        <v>483</v>
      </c>
      <c r="AP39" s="34" t="s">
        <v>22</v>
      </c>
      <c r="AQ39" s="34" t="s">
        <v>245</v>
      </c>
      <c r="AR39" s="34" t="s">
        <v>23</v>
      </c>
    </row>
    <row r="40" spans="1:44" ht="20.100000000000001" customHeight="1">
      <c r="A40" s="32"/>
      <c r="B40" s="32"/>
      <c r="C40" s="32"/>
      <c r="D40" s="32"/>
      <c r="E40" s="32"/>
      <c r="F40" s="32"/>
      <c r="G40" s="32"/>
      <c r="H40" s="32"/>
      <c r="I40" s="32"/>
      <c r="J40" s="32"/>
      <c r="K40" s="32"/>
      <c r="L40" s="32"/>
      <c r="M40" s="32"/>
      <c r="N40" s="32"/>
      <c r="O40" s="32"/>
      <c r="P40" s="32"/>
      <c r="Q40" s="32"/>
      <c r="R40" s="32"/>
      <c r="S40" s="32"/>
      <c r="T40" s="32"/>
      <c r="U40" s="32"/>
      <c r="V40" s="32"/>
      <c r="W40" s="32"/>
      <c r="X40" s="32"/>
      <c r="AO40" s="34" t="s">
        <v>484</v>
      </c>
      <c r="AP40" s="34" t="s">
        <v>248</v>
      </c>
      <c r="AQ40" s="34" t="s">
        <v>246</v>
      </c>
      <c r="AR40" s="34" t="s">
        <v>247</v>
      </c>
    </row>
    <row r="41" spans="1:44" ht="20.100000000000001" customHeight="1">
      <c r="A41" s="32"/>
      <c r="B41" s="32"/>
      <c r="C41" s="32"/>
      <c r="D41" s="32"/>
      <c r="E41" s="32"/>
      <c r="F41" s="32"/>
      <c r="G41" s="32"/>
      <c r="H41" s="32"/>
      <c r="I41" s="32"/>
      <c r="J41" s="32"/>
      <c r="K41" s="32"/>
      <c r="L41" s="32"/>
      <c r="M41" s="32"/>
      <c r="N41" s="32"/>
      <c r="O41" s="32"/>
      <c r="P41" s="32"/>
      <c r="Q41" s="32"/>
      <c r="R41" s="32"/>
      <c r="S41" s="32"/>
      <c r="T41" s="32"/>
      <c r="U41" s="32"/>
      <c r="V41" s="32"/>
      <c r="W41" s="32"/>
      <c r="X41" s="32"/>
      <c r="AO41" s="34" t="s">
        <v>485</v>
      </c>
      <c r="AP41" s="34" t="s">
        <v>12</v>
      </c>
      <c r="AQ41" s="34" t="s">
        <v>249</v>
      </c>
      <c r="AR41" s="34" t="s">
        <v>13</v>
      </c>
    </row>
    <row r="42" spans="1:44" ht="20.100000000000001" customHeight="1">
      <c r="A42" s="32"/>
      <c r="B42" s="32"/>
      <c r="C42" s="32"/>
      <c r="D42" s="32"/>
      <c r="E42" s="32"/>
      <c r="F42" s="32"/>
      <c r="G42" s="32"/>
      <c r="H42" s="32"/>
      <c r="I42" s="32"/>
      <c r="J42" s="32"/>
      <c r="K42" s="32"/>
      <c r="L42" s="32"/>
      <c r="M42" s="32"/>
      <c r="N42" s="32"/>
      <c r="O42" s="32"/>
      <c r="P42" s="32"/>
      <c r="Q42" s="32"/>
      <c r="R42" s="32"/>
      <c r="S42" s="32"/>
      <c r="T42" s="32"/>
      <c r="U42" s="32"/>
      <c r="V42" s="32"/>
      <c r="W42" s="32"/>
      <c r="X42" s="32"/>
      <c r="AO42" s="34" t="s">
        <v>486</v>
      </c>
      <c r="AP42" s="34" t="s">
        <v>128</v>
      </c>
      <c r="AQ42" s="34" t="s">
        <v>250</v>
      </c>
      <c r="AR42" s="34" t="s">
        <v>14</v>
      </c>
    </row>
    <row r="43" spans="1:44" ht="20.100000000000001" customHeight="1">
      <c r="A43" s="32"/>
      <c r="B43" s="32"/>
      <c r="C43" s="32"/>
      <c r="D43" s="32"/>
      <c r="E43" s="32"/>
      <c r="F43" s="32"/>
      <c r="G43" s="32"/>
      <c r="H43" s="32"/>
      <c r="I43" s="32"/>
      <c r="J43" s="32"/>
      <c r="K43" s="32"/>
      <c r="L43" s="32"/>
      <c r="M43" s="32"/>
      <c r="N43" s="32"/>
      <c r="O43" s="32"/>
      <c r="P43" s="32"/>
      <c r="Q43" s="32"/>
      <c r="R43" s="32"/>
      <c r="S43" s="32"/>
      <c r="T43" s="32"/>
      <c r="U43" s="32"/>
      <c r="V43" s="32"/>
      <c r="W43" s="32"/>
      <c r="X43" s="32"/>
      <c r="AO43" s="34" t="s">
        <v>487</v>
      </c>
      <c r="AP43" s="34" t="s">
        <v>33</v>
      </c>
      <c r="AQ43" s="34" t="s">
        <v>251</v>
      </c>
      <c r="AR43" s="34" t="s">
        <v>138</v>
      </c>
    </row>
    <row r="44" spans="1:44" ht="20.100000000000001" customHeight="1">
      <c r="A44" s="32"/>
      <c r="B44" s="32"/>
      <c r="C44" s="32"/>
      <c r="D44" s="32"/>
      <c r="E44" s="32"/>
      <c r="F44" s="32"/>
      <c r="G44" s="32"/>
      <c r="H44" s="32"/>
      <c r="I44" s="32"/>
      <c r="J44" s="32"/>
      <c r="K44" s="32"/>
      <c r="L44" s="32"/>
      <c r="M44" s="32"/>
      <c r="N44" s="32"/>
      <c r="O44" s="32"/>
      <c r="P44" s="32"/>
      <c r="Q44" s="32"/>
      <c r="R44" s="32"/>
      <c r="S44" s="32"/>
      <c r="T44" s="32"/>
      <c r="U44" s="32"/>
      <c r="V44" s="32"/>
      <c r="W44" s="32"/>
      <c r="X44" s="32"/>
      <c r="AO44" s="34" t="s">
        <v>488</v>
      </c>
      <c r="AP44" s="34" t="s">
        <v>15</v>
      </c>
      <c r="AQ44" s="34" t="s">
        <v>34</v>
      </c>
      <c r="AR44" s="34" t="s">
        <v>16</v>
      </c>
    </row>
    <row r="45" spans="1:44" ht="20.100000000000001" customHeight="1">
      <c r="A45" s="32"/>
      <c r="B45" s="32"/>
      <c r="C45" s="32"/>
      <c r="D45" s="32"/>
      <c r="E45" s="32"/>
      <c r="F45" s="32"/>
      <c r="G45" s="32"/>
      <c r="H45" s="32"/>
      <c r="I45" s="32"/>
      <c r="J45" s="32"/>
      <c r="K45" s="32"/>
      <c r="L45" s="32"/>
      <c r="M45" s="32"/>
      <c r="N45" s="32"/>
      <c r="O45" s="32"/>
      <c r="P45" s="32"/>
      <c r="Q45" s="32"/>
      <c r="R45" s="32"/>
      <c r="S45" s="32"/>
      <c r="T45" s="32"/>
      <c r="U45" s="32"/>
      <c r="V45" s="32"/>
      <c r="W45" s="32"/>
      <c r="X45" s="32"/>
      <c r="AO45" s="34" t="s">
        <v>489</v>
      </c>
      <c r="AP45" s="34" t="s">
        <v>254</v>
      </c>
      <c r="AQ45" s="34" t="s">
        <v>252</v>
      </c>
      <c r="AR45" s="34" t="s">
        <v>253</v>
      </c>
    </row>
    <row r="46" spans="1:44" ht="20.100000000000001" customHeight="1">
      <c r="A46" s="32"/>
      <c r="B46" s="32"/>
      <c r="C46" s="32"/>
      <c r="D46" s="32"/>
      <c r="E46" s="32"/>
      <c r="F46" s="32"/>
      <c r="G46" s="32"/>
      <c r="H46" s="32"/>
      <c r="I46" s="32"/>
      <c r="J46" s="32"/>
      <c r="K46" s="32"/>
      <c r="L46" s="32"/>
      <c r="M46" s="32"/>
      <c r="N46" s="32"/>
      <c r="O46" s="32"/>
      <c r="P46" s="32"/>
      <c r="Q46" s="32"/>
      <c r="R46" s="32"/>
      <c r="S46" s="32"/>
      <c r="T46" s="32"/>
      <c r="U46" s="32"/>
      <c r="V46" s="32"/>
      <c r="W46" s="32"/>
      <c r="X46" s="32"/>
      <c r="AO46" s="34" t="s">
        <v>490</v>
      </c>
      <c r="AP46" s="34" t="s">
        <v>257</v>
      </c>
      <c r="AQ46" s="34" t="s">
        <v>255</v>
      </c>
      <c r="AR46" s="34" t="s">
        <v>256</v>
      </c>
    </row>
    <row r="47" spans="1:44" ht="20.100000000000001" customHeight="1">
      <c r="A47" s="32"/>
      <c r="B47" s="32"/>
      <c r="C47" s="32"/>
      <c r="D47" s="32"/>
      <c r="E47" s="32"/>
      <c r="F47" s="32"/>
      <c r="G47" s="32"/>
      <c r="H47" s="32"/>
      <c r="I47" s="32"/>
      <c r="J47" s="32"/>
      <c r="K47" s="32"/>
      <c r="L47" s="32"/>
      <c r="M47" s="32"/>
      <c r="N47" s="32"/>
      <c r="O47" s="32"/>
      <c r="P47" s="32"/>
      <c r="Q47" s="32"/>
      <c r="R47" s="32"/>
      <c r="S47" s="32"/>
      <c r="T47" s="32"/>
      <c r="U47" s="32"/>
      <c r="V47" s="32"/>
      <c r="W47" s="32"/>
      <c r="X47" s="32"/>
      <c r="AO47" s="34" t="s">
        <v>491</v>
      </c>
      <c r="AP47" s="34" t="s">
        <v>25</v>
      </c>
      <c r="AQ47" s="34" t="s">
        <v>258</v>
      </c>
      <c r="AR47" s="34" t="s">
        <v>26</v>
      </c>
    </row>
    <row r="48" spans="1:44">
      <c r="A48" s="32"/>
      <c r="B48" s="32"/>
      <c r="C48" s="32"/>
      <c r="D48" s="32"/>
      <c r="E48" s="32"/>
      <c r="F48" s="32"/>
      <c r="G48" s="32"/>
      <c r="H48" s="32"/>
      <c r="I48" s="32"/>
      <c r="J48" s="32"/>
      <c r="K48" s="32"/>
      <c r="L48" s="32"/>
      <c r="M48" s="32"/>
      <c r="N48" s="32"/>
      <c r="O48" s="32"/>
      <c r="P48" s="32"/>
      <c r="Q48" s="32"/>
      <c r="R48" s="32"/>
      <c r="S48" s="32"/>
      <c r="T48" s="32"/>
      <c r="U48" s="32"/>
      <c r="V48" s="32"/>
      <c r="W48" s="32"/>
      <c r="X48" s="32"/>
      <c r="AO48" s="34" t="s">
        <v>492</v>
      </c>
      <c r="AP48" s="34" t="s">
        <v>261</v>
      </c>
      <c r="AQ48" s="34" t="s">
        <v>259</v>
      </c>
      <c r="AR48" s="34" t="s">
        <v>260</v>
      </c>
    </row>
    <row r="49" spans="1:44">
      <c r="A49" s="32"/>
      <c r="B49" s="32"/>
      <c r="C49" s="32"/>
      <c r="D49" s="32"/>
      <c r="E49" s="32"/>
      <c r="F49" s="32"/>
      <c r="G49" s="32"/>
      <c r="H49" s="32"/>
      <c r="I49" s="32"/>
      <c r="J49" s="32"/>
      <c r="K49" s="32"/>
      <c r="L49" s="32"/>
      <c r="M49" s="32"/>
      <c r="N49" s="32"/>
      <c r="O49" s="32"/>
      <c r="P49" s="32"/>
      <c r="Q49" s="32"/>
      <c r="R49" s="32"/>
      <c r="S49" s="32"/>
      <c r="T49" s="32"/>
      <c r="U49" s="32"/>
      <c r="V49" s="32"/>
      <c r="W49" s="32"/>
      <c r="X49" s="32"/>
      <c r="AO49" s="34" t="s">
        <v>493</v>
      </c>
      <c r="AP49" s="34" t="s">
        <v>129</v>
      </c>
      <c r="AQ49" s="34" t="s">
        <v>130</v>
      </c>
      <c r="AR49" s="34" t="s">
        <v>131</v>
      </c>
    </row>
    <row r="50" spans="1:44">
      <c r="A50" s="32"/>
      <c r="B50" s="32"/>
      <c r="C50" s="32"/>
      <c r="D50" s="32"/>
      <c r="E50" s="32"/>
      <c r="F50" s="32"/>
      <c r="G50" s="32"/>
      <c r="H50" s="32"/>
      <c r="I50" s="32"/>
      <c r="J50" s="32"/>
      <c r="K50" s="32"/>
      <c r="L50" s="32"/>
      <c r="M50" s="32"/>
      <c r="N50" s="32"/>
      <c r="O50" s="32"/>
      <c r="P50" s="32"/>
      <c r="Q50" s="32"/>
      <c r="R50" s="32"/>
      <c r="S50" s="32"/>
      <c r="T50" s="32"/>
      <c r="U50" s="32"/>
      <c r="V50" s="32"/>
      <c r="W50" s="32"/>
      <c r="X50" s="32"/>
      <c r="AO50" s="34" t="s">
        <v>494</v>
      </c>
      <c r="AP50" s="34" t="s">
        <v>27</v>
      </c>
      <c r="AQ50" s="34" t="s">
        <v>262</v>
      </c>
      <c r="AR50" s="34" t="s">
        <v>28</v>
      </c>
    </row>
    <row r="51" spans="1:44">
      <c r="A51" s="32"/>
      <c r="B51" s="32"/>
      <c r="C51" s="32"/>
      <c r="D51" s="32"/>
      <c r="E51" s="32"/>
      <c r="F51" s="32"/>
      <c r="G51" s="32"/>
      <c r="H51" s="32"/>
      <c r="I51" s="32"/>
      <c r="J51" s="32"/>
      <c r="K51" s="32"/>
      <c r="L51" s="32"/>
      <c r="M51" s="32"/>
      <c r="N51" s="32"/>
      <c r="O51" s="32"/>
      <c r="P51" s="32"/>
      <c r="Q51" s="32"/>
      <c r="R51" s="32"/>
      <c r="S51" s="32"/>
      <c r="T51" s="32"/>
      <c r="U51" s="32"/>
      <c r="V51" s="32"/>
      <c r="W51" s="32"/>
      <c r="X51" s="32"/>
      <c r="AO51" s="34" t="s">
        <v>495</v>
      </c>
      <c r="AP51" s="34" t="s">
        <v>31</v>
      </c>
      <c r="AQ51" s="34" t="s">
        <v>132</v>
      </c>
      <c r="AR51" s="34" t="s">
        <v>32</v>
      </c>
    </row>
    <row r="52" spans="1:44">
      <c r="A52" s="32"/>
      <c r="B52" s="32"/>
      <c r="C52" s="32"/>
      <c r="D52" s="32"/>
      <c r="E52" s="32"/>
      <c r="F52" s="32"/>
      <c r="G52" s="32"/>
      <c r="H52" s="32"/>
      <c r="I52" s="32"/>
      <c r="J52" s="32"/>
      <c r="K52" s="32"/>
      <c r="L52" s="32"/>
      <c r="M52" s="32"/>
      <c r="N52" s="32"/>
      <c r="O52" s="32"/>
      <c r="P52" s="32"/>
      <c r="Q52" s="32"/>
      <c r="R52" s="32"/>
      <c r="S52" s="32"/>
      <c r="T52" s="32"/>
      <c r="U52" s="32"/>
      <c r="V52" s="32"/>
      <c r="W52" s="32"/>
      <c r="X52" s="32"/>
      <c r="AO52" s="34" t="s">
        <v>496</v>
      </c>
      <c r="AP52" s="34" t="s">
        <v>265</v>
      </c>
      <c r="AQ52" s="34" t="s">
        <v>263</v>
      </c>
      <c r="AR52" s="34" t="s">
        <v>264</v>
      </c>
    </row>
    <row r="53" spans="1:44">
      <c r="A53" s="32"/>
      <c r="B53" s="32"/>
      <c r="C53" s="32"/>
      <c r="D53" s="32"/>
      <c r="E53" s="32"/>
      <c r="F53" s="32"/>
      <c r="G53" s="32"/>
      <c r="H53" s="32"/>
      <c r="I53" s="32"/>
      <c r="J53" s="32"/>
      <c r="K53" s="32"/>
      <c r="L53" s="32"/>
      <c r="M53" s="32"/>
      <c r="N53" s="32"/>
      <c r="O53" s="32"/>
      <c r="P53" s="32"/>
      <c r="Q53" s="32"/>
      <c r="R53" s="32"/>
      <c r="S53" s="32"/>
      <c r="T53" s="32"/>
      <c r="U53" s="32"/>
      <c r="V53" s="32"/>
      <c r="W53" s="32"/>
      <c r="X53" s="32"/>
      <c r="AO53" s="34" t="s">
        <v>497</v>
      </c>
      <c r="AP53" s="34" t="s">
        <v>17</v>
      </c>
      <c r="AQ53" s="34" t="s">
        <v>35</v>
      </c>
      <c r="AR53" s="34" t="s">
        <v>18</v>
      </c>
    </row>
    <row r="54" spans="1:44">
      <c r="A54" s="32"/>
      <c r="B54" s="32"/>
      <c r="C54" s="32"/>
      <c r="D54" s="32"/>
      <c r="E54" s="32"/>
      <c r="F54" s="32"/>
      <c r="G54" s="32"/>
      <c r="H54" s="32"/>
      <c r="I54" s="32"/>
      <c r="J54" s="32"/>
      <c r="K54" s="32"/>
      <c r="L54" s="32"/>
      <c r="M54" s="32"/>
      <c r="N54" s="32"/>
      <c r="O54" s="32"/>
      <c r="P54" s="32"/>
      <c r="Q54" s="32"/>
      <c r="R54" s="32"/>
      <c r="S54" s="32"/>
      <c r="T54" s="32"/>
      <c r="U54" s="32"/>
      <c r="V54" s="32"/>
      <c r="W54" s="32"/>
      <c r="X54" s="32"/>
      <c r="AO54" s="34" t="s">
        <v>498</v>
      </c>
      <c r="AP54" s="34" t="s">
        <v>268</v>
      </c>
      <c r="AQ54" s="34" t="s">
        <v>266</v>
      </c>
      <c r="AR54" s="34" t="s">
        <v>267</v>
      </c>
    </row>
    <row r="55" spans="1:44">
      <c r="A55" s="32"/>
      <c r="B55" s="32"/>
      <c r="C55" s="32"/>
      <c r="D55" s="32"/>
      <c r="E55" s="32"/>
      <c r="F55" s="32"/>
      <c r="G55" s="32"/>
      <c r="H55" s="32"/>
      <c r="I55" s="32"/>
      <c r="J55" s="32"/>
      <c r="K55" s="32"/>
      <c r="L55" s="32"/>
      <c r="M55" s="32"/>
      <c r="N55" s="32"/>
      <c r="O55" s="32"/>
      <c r="P55" s="32"/>
      <c r="Q55" s="32"/>
      <c r="R55" s="32"/>
      <c r="S55" s="32"/>
      <c r="T55" s="32"/>
      <c r="U55" s="32"/>
      <c r="V55" s="32"/>
      <c r="W55" s="32"/>
      <c r="X55" s="32"/>
      <c r="AO55" s="34" t="s">
        <v>499</v>
      </c>
      <c r="AP55" s="34" t="s">
        <v>271</v>
      </c>
      <c r="AQ55" s="34" t="s">
        <v>269</v>
      </c>
      <c r="AR55" s="34" t="s">
        <v>270</v>
      </c>
    </row>
    <row r="56" spans="1:44">
      <c r="A56" s="32"/>
      <c r="B56" s="32"/>
      <c r="C56" s="32"/>
      <c r="D56" s="32"/>
      <c r="E56" s="32"/>
      <c r="F56" s="32"/>
      <c r="G56" s="32"/>
      <c r="H56" s="32"/>
      <c r="I56" s="32"/>
      <c r="J56" s="32"/>
      <c r="K56" s="32"/>
      <c r="L56" s="32"/>
      <c r="M56" s="32"/>
      <c r="N56" s="32"/>
      <c r="O56" s="32"/>
      <c r="P56" s="32"/>
      <c r="Q56" s="32"/>
      <c r="R56" s="32"/>
      <c r="S56" s="32"/>
      <c r="T56" s="32"/>
      <c r="U56" s="32"/>
      <c r="V56" s="32"/>
      <c r="W56" s="32"/>
      <c r="X56" s="32"/>
      <c r="AO56" s="34" t="s">
        <v>500</v>
      </c>
      <c r="AP56" s="34" t="s">
        <v>274</v>
      </c>
      <c r="AQ56" s="34" t="s">
        <v>272</v>
      </c>
      <c r="AR56" s="34" t="s">
        <v>273</v>
      </c>
    </row>
    <row r="57" spans="1:44">
      <c r="A57" s="32"/>
      <c r="B57" s="32"/>
      <c r="C57" s="32"/>
      <c r="D57" s="32"/>
      <c r="E57" s="32"/>
      <c r="F57" s="32"/>
      <c r="G57" s="32"/>
      <c r="H57" s="32"/>
      <c r="I57" s="32"/>
      <c r="J57" s="32"/>
      <c r="K57" s="32"/>
      <c r="L57" s="32"/>
      <c r="M57" s="32"/>
      <c r="N57" s="32"/>
      <c r="O57" s="32"/>
      <c r="P57" s="32"/>
      <c r="Q57" s="32"/>
      <c r="R57" s="32"/>
      <c r="S57" s="32"/>
      <c r="T57" s="32"/>
      <c r="U57" s="32"/>
      <c r="V57" s="32"/>
      <c r="W57" s="32"/>
      <c r="X57" s="32"/>
      <c r="AO57" s="34" t="s">
        <v>501</v>
      </c>
      <c r="AP57" s="34" t="s">
        <v>276</v>
      </c>
      <c r="AQ57" s="34" t="s">
        <v>275</v>
      </c>
      <c r="AR57" s="34" t="s">
        <v>120</v>
      </c>
    </row>
    <row r="58" spans="1:44">
      <c r="A58" s="32"/>
      <c r="B58" s="32"/>
      <c r="C58" s="32"/>
      <c r="D58" s="32"/>
      <c r="E58" s="32"/>
      <c r="F58" s="32"/>
      <c r="G58" s="32"/>
      <c r="H58" s="32"/>
      <c r="I58" s="32"/>
      <c r="J58" s="32"/>
      <c r="K58" s="32"/>
      <c r="L58" s="32"/>
      <c r="M58" s="32"/>
      <c r="N58" s="32"/>
      <c r="O58" s="32"/>
      <c r="P58" s="32"/>
      <c r="Q58" s="32"/>
      <c r="R58" s="32"/>
      <c r="S58" s="32"/>
      <c r="T58" s="32"/>
      <c r="U58" s="32"/>
      <c r="V58" s="32"/>
      <c r="W58" s="32"/>
      <c r="X58" s="32"/>
      <c r="AO58" s="34" t="s">
        <v>502</v>
      </c>
      <c r="AP58" s="34" t="s">
        <v>278</v>
      </c>
      <c r="AQ58" s="34" t="s">
        <v>277</v>
      </c>
      <c r="AR58" s="34" t="s">
        <v>119</v>
      </c>
    </row>
    <row r="59" spans="1:44">
      <c r="A59" s="32"/>
      <c r="B59" s="32"/>
      <c r="C59" s="32"/>
      <c r="D59" s="32"/>
      <c r="E59" s="32"/>
      <c r="F59" s="32"/>
      <c r="G59" s="32"/>
      <c r="H59" s="32"/>
      <c r="I59" s="32"/>
      <c r="J59" s="32"/>
      <c r="K59" s="32"/>
      <c r="L59" s="32"/>
      <c r="M59" s="32"/>
      <c r="N59" s="32"/>
      <c r="O59" s="32"/>
      <c r="P59" s="32"/>
      <c r="Q59" s="32"/>
      <c r="R59" s="32"/>
      <c r="S59" s="32"/>
      <c r="T59" s="32"/>
      <c r="U59" s="32"/>
      <c r="V59" s="32"/>
      <c r="W59" s="32"/>
      <c r="X59" s="32"/>
      <c r="AO59" s="34" t="s">
        <v>503</v>
      </c>
      <c r="AP59" s="34" t="s">
        <v>281</v>
      </c>
      <c r="AQ59" s="34" t="s">
        <v>279</v>
      </c>
      <c r="AR59" s="34" t="s">
        <v>280</v>
      </c>
    </row>
    <row r="60" spans="1:44">
      <c r="A60" s="32"/>
      <c r="B60" s="32"/>
      <c r="C60" s="32"/>
      <c r="D60" s="32"/>
      <c r="E60" s="32"/>
      <c r="F60" s="32"/>
      <c r="G60" s="32"/>
      <c r="H60" s="32"/>
      <c r="I60" s="32"/>
      <c r="J60" s="32"/>
      <c r="K60" s="32"/>
      <c r="L60" s="32"/>
      <c r="M60" s="32"/>
      <c r="N60" s="32"/>
      <c r="O60" s="32"/>
      <c r="P60" s="32"/>
      <c r="Q60" s="32"/>
      <c r="R60" s="32"/>
      <c r="S60" s="32"/>
      <c r="T60" s="32"/>
      <c r="U60" s="32"/>
      <c r="V60" s="32"/>
      <c r="W60" s="32"/>
      <c r="X60" s="32"/>
      <c r="AO60" s="34" t="s">
        <v>504</v>
      </c>
      <c r="AP60" s="34" t="s">
        <v>19</v>
      </c>
      <c r="AQ60" s="34" t="s">
        <v>282</v>
      </c>
      <c r="AR60" s="34" t="s">
        <v>116</v>
      </c>
    </row>
    <row r="61" spans="1:44">
      <c r="A61" s="32"/>
      <c r="B61" s="32"/>
      <c r="C61" s="32"/>
      <c r="D61" s="32"/>
      <c r="E61" s="32"/>
      <c r="F61" s="32"/>
      <c r="G61" s="32"/>
      <c r="H61" s="32"/>
      <c r="I61" s="32"/>
      <c r="J61" s="32"/>
      <c r="K61" s="32"/>
      <c r="L61" s="32"/>
      <c r="M61" s="32"/>
      <c r="N61" s="32"/>
      <c r="O61" s="32"/>
      <c r="P61" s="32"/>
      <c r="Q61" s="32"/>
      <c r="R61" s="32"/>
      <c r="S61" s="32"/>
      <c r="T61" s="32"/>
      <c r="U61" s="32"/>
      <c r="V61" s="32"/>
      <c r="W61" s="32"/>
      <c r="X61" s="32"/>
      <c r="AO61" s="34" t="s">
        <v>505</v>
      </c>
      <c r="AP61" s="34" t="s">
        <v>284</v>
      </c>
      <c r="AQ61" s="34" t="s">
        <v>283</v>
      </c>
      <c r="AR61" s="34" t="s">
        <v>122</v>
      </c>
    </row>
    <row r="62" spans="1:44">
      <c r="A62" s="32"/>
      <c r="B62" s="32"/>
      <c r="C62" s="32"/>
      <c r="D62" s="32"/>
      <c r="E62" s="32"/>
      <c r="F62" s="32"/>
      <c r="G62" s="32"/>
      <c r="H62" s="32"/>
      <c r="I62" s="32"/>
      <c r="J62" s="32"/>
      <c r="K62" s="32"/>
      <c r="L62" s="32"/>
      <c r="M62" s="32"/>
      <c r="N62" s="32"/>
      <c r="O62" s="32"/>
      <c r="P62" s="32"/>
      <c r="Q62" s="32"/>
      <c r="R62" s="32"/>
      <c r="S62" s="32"/>
      <c r="T62" s="32"/>
      <c r="U62" s="32"/>
      <c r="V62" s="32"/>
      <c r="W62" s="32"/>
      <c r="X62" s="32"/>
      <c r="AO62" s="34" t="s">
        <v>506</v>
      </c>
      <c r="AP62" s="34" t="s">
        <v>20</v>
      </c>
      <c r="AQ62" s="34" t="s">
        <v>285</v>
      </c>
      <c r="AR62" s="34" t="s">
        <v>21</v>
      </c>
    </row>
    <row r="63" spans="1:44">
      <c r="A63" s="32"/>
      <c r="B63" s="32"/>
      <c r="C63" s="32"/>
      <c r="D63" s="32"/>
      <c r="E63" s="32"/>
      <c r="F63" s="32"/>
      <c r="G63" s="32"/>
      <c r="H63" s="32"/>
      <c r="I63" s="32"/>
      <c r="J63" s="32"/>
      <c r="K63" s="32"/>
      <c r="L63" s="32"/>
      <c r="M63" s="32"/>
      <c r="N63" s="32"/>
      <c r="O63" s="32"/>
      <c r="P63" s="32"/>
      <c r="Q63" s="32"/>
      <c r="R63" s="32"/>
      <c r="S63" s="32"/>
      <c r="T63" s="32"/>
      <c r="U63" s="32"/>
      <c r="V63" s="32"/>
      <c r="W63" s="32"/>
      <c r="X63" s="32"/>
      <c r="AO63" s="34" t="s">
        <v>507</v>
      </c>
      <c r="AP63" s="34" t="s">
        <v>288</v>
      </c>
      <c r="AQ63" s="34" t="s">
        <v>286</v>
      </c>
      <c r="AR63" s="34" t="s">
        <v>287</v>
      </c>
    </row>
    <row r="64" spans="1:44">
      <c r="A64" s="32"/>
      <c r="B64" s="32"/>
      <c r="C64" s="32"/>
      <c r="D64" s="32"/>
      <c r="E64" s="32"/>
      <c r="F64" s="32"/>
      <c r="G64" s="32"/>
      <c r="H64" s="32"/>
      <c r="I64" s="32"/>
      <c r="J64" s="32"/>
      <c r="K64" s="32"/>
      <c r="L64" s="32"/>
      <c r="M64" s="32"/>
      <c r="N64" s="32"/>
      <c r="O64" s="32"/>
      <c r="P64" s="32"/>
      <c r="Q64" s="32"/>
      <c r="R64" s="32"/>
      <c r="S64" s="32"/>
      <c r="T64" s="32"/>
      <c r="U64" s="32"/>
      <c r="V64" s="32"/>
      <c r="W64" s="32"/>
      <c r="X64" s="32"/>
      <c r="AO64" s="34" t="s">
        <v>508</v>
      </c>
      <c r="AP64" s="34" t="s">
        <v>29</v>
      </c>
      <c r="AQ64" s="34" t="s">
        <v>289</v>
      </c>
      <c r="AR64" s="34" t="s">
        <v>30</v>
      </c>
    </row>
    <row r="65" spans="1:44">
      <c r="A65" s="32"/>
      <c r="B65" s="32"/>
      <c r="C65" s="32"/>
      <c r="D65" s="32"/>
      <c r="E65" s="32"/>
      <c r="F65" s="32"/>
      <c r="G65" s="32"/>
      <c r="H65" s="32"/>
      <c r="I65" s="32"/>
      <c r="J65" s="32"/>
      <c r="K65" s="32"/>
      <c r="L65" s="32"/>
      <c r="M65" s="32"/>
      <c r="N65" s="32"/>
      <c r="O65" s="32"/>
      <c r="P65" s="32"/>
      <c r="Q65" s="32"/>
      <c r="R65" s="32"/>
      <c r="S65" s="32"/>
      <c r="T65" s="32"/>
      <c r="U65" s="32"/>
      <c r="V65" s="32"/>
      <c r="W65" s="32"/>
      <c r="X65" s="32"/>
      <c r="AO65" s="34" t="s">
        <v>509</v>
      </c>
      <c r="AP65" s="34" t="s">
        <v>292</v>
      </c>
      <c r="AQ65" s="34" t="s">
        <v>290</v>
      </c>
      <c r="AR65" s="34" t="s">
        <v>291</v>
      </c>
    </row>
    <row r="66" spans="1:44">
      <c r="A66" s="32"/>
      <c r="B66" s="32"/>
      <c r="C66" s="32"/>
      <c r="D66" s="32"/>
      <c r="E66" s="32"/>
      <c r="F66" s="32"/>
      <c r="G66" s="32"/>
      <c r="H66" s="32"/>
      <c r="I66" s="32"/>
      <c r="J66" s="32"/>
      <c r="K66" s="32"/>
      <c r="L66" s="32"/>
      <c r="M66" s="32"/>
      <c r="N66" s="32"/>
      <c r="O66" s="32"/>
      <c r="P66" s="32"/>
      <c r="Q66" s="32"/>
      <c r="R66" s="32"/>
      <c r="S66" s="32"/>
      <c r="T66" s="32"/>
      <c r="U66" s="32"/>
      <c r="V66" s="32"/>
      <c r="W66" s="32"/>
      <c r="X66" s="32"/>
      <c r="AO66" s="34" t="s">
        <v>510</v>
      </c>
      <c r="AP66" s="34" t="s">
        <v>295</v>
      </c>
      <c r="AQ66" s="34" t="s">
        <v>293</v>
      </c>
      <c r="AR66" s="34" t="s">
        <v>294</v>
      </c>
    </row>
    <row r="67" spans="1:44">
      <c r="A67" s="32"/>
      <c r="B67" s="32"/>
      <c r="C67" s="32"/>
      <c r="D67" s="32"/>
      <c r="E67" s="32"/>
      <c r="F67" s="32"/>
      <c r="G67" s="32"/>
      <c r="H67" s="32"/>
      <c r="I67" s="32"/>
      <c r="J67" s="32"/>
      <c r="K67" s="32"/>
      <c r="L67" s="32"/>
      <c r="M67" s="32"/>
      <c r="N67" s="32"/>
      <c r="O67" s="32"/>
      <c r="P67" s="32"/>
      <c r="Q67" s="32"/>
      <c r="R67" s="32"/>
      <c r="S67" s="32"/>
      <c r="T67" s="32"/>
      <c r="U67" s="32"/>
      <c r="V67" s="32"/>
      <c r="W67" s="32"/>
      <c r="X67" s="32"/>
      <c r="AO67" s="34" t="s">
        <v>511</v>
      </c>
      <c r="AP67" s="34" t="s">
        <v>24</v>
      </c>
      <c r="AQ67" s="34" t="s">
        <v>296</v>
      </c>
      <c r="AR67" s="34" t="s">
        <v>127</v>
      </c>
    </row>
    <row r="68" spans="1:44">
      <c r="A68" s="32"/>
      <c r="B68" s="32"/>
      <c r="C68" s="32"/>
      <c r="D68" s="32"/>
      <c r="E68" s="32"/>
      <c r="F68" s="32"/>
      <c r="G68" s="32"/>
      <c r="H68" s="32"/>
      <c r="I68" s="32"/>
      <c r="J68" s="32"/>
      <c r="K68" s="32"/>
      <c r="L68" s="32"/>
      <c r="M68" s="32"/>
      <c r="N68" s="32"/>
      <c r="O68" s="32"/>
      <c r="P68" s="32"/>
      <c r="Q68" s="32"/>
      <c r="R68" s="32"/>
      <c r="S68" s="32"/>
      <c r="T68" s="32"/>
      <c r="U68" s="32"/>
      <c r="V68" s="32"/>
      <c r="W68" s="32"/>
      <c r="X68" s="32"/>
      <c r="AO68" s="34" t="s">
        <v>512</v>
      </c>
      <c r="AP68" s="34" t="s">
        <v>298</v>
      </c>
      <c r="AQ68" s="34" t="s">
        <v>36</v>
      </c>
      <c r="AR68" s="34" t="s">
        <v>297</v>
      </c>
    </row>
    <row r="69" spans="1:44">
      <c r="A69" s="32"/>
      <c r="B69" s="32"/>
      <c r="C69" s="32"/>
      <c r="D69" s="32"/>
      <c r="E69" s="32"/>
      <c r="F69" s="32"/>
      <c r="G69" s="32"/>
      <c r="H69" s="32"/>
      <c r="I69" s="32"/>
      <c r="J69" s="32"/>
      <c r="K69" s="32"/>
      <c r="L69" s="32"/>
      <c r="M69" s="32"/>
      <c r="N69" s="32"/>
      <c r="O69" s="32"/>
      <c r="P69" s="32"/>
      <c r="Q69" s="32"/>
      <c r="R69" s="32"/>
      <c r="S69" s="32"/>
      <c r="T69" s="32"/>
      <c r="U69" s="32"/>
      <c r="V69" s="32"/>
      <c r="W69" s="32"/>
      <c r="X69" s="32"/>
      <c r="AO69" s="34" t="s">
        <v>513</v>
      </c>
      <c r="AP69" s="34" t="s">
        <v>301</v>
      </c>
      <c r="AQ69" s="34" t="s">
        <v>299</v>
      </c>
      <c r="AR69" s="34" t="s">
        <v>300</v>
      </c>
    </row>
    <row r="70" spans="1:44">
      <c r="A70" s="32"/>
      <c r="B70" s="32"/>
      <c r="C70" s="32"/>
      <c r="D70" s="32"/>
      <c r="E70" s="32"/>
      <c r="F70" s="32"/>
      <c r="G70" s="32"/>
      <c r="H70" s="32"/>
      <c r="I70" s="32"/>
      <c r="J70" s="32"/>
      <c r="K70" s="32"/>
      <c r="L70" s="32"/>
      <c r="M70" s="32"/>
      <c r="N70" s="32"/>
      <c r="O70" s="32"/>
      <c r="P70" s="32"/>
      <c r="Q70" s="32"/>
      <c r="R70" s="32"/>
      <c r="S70" s="32"/>
      <c r="T70" s="32"/>
      <c r="U70" s="32"/>
      <c r="V70" s="32"/>
      <c r="W70" s="32"/>
      <c r="X70" s="32"/>
      <c r="AO70" s="34" t="s">
        <v>514</v>
      </c>
      <c r="AP70" s="34" t="s">
        <v>133</v>
      </c>
      <c r="AQ70" s="34" t="s">
        <v>134</v>
      </c>
      <c r="AR70" s="34" t="s">
        <v>135</v>
      </c>
    </row>
    <row r="71" spans="1:44">
      <c r="A71" s="32"/>
      <c r="B71" s="32"/>
      <c r="C71" s="32"/>
      <c r="D71" s="32"/>
      <c r="E71" s="32"/>
      <c r="F71" s="32"/>
      <c r="G71" s="32"/>
      <c r="H71" s="32"/>
      <c r="I71" s="32"/>
      <c r="J71" s="32"/>
      <c r="K71" s="32"/>
      <c r="L71" s="32"/>
      <c r="M71" s="32"/>
      <c r="N71" s="32"/>
      <c r="O71" s="32"/>
      <c r="P71" s="32"/>
      <c r="Q71" s="32"/>
      <c r="R71" s="32"/>
      <c r="S71" s="32"/>
      <c r="T71" s="32"/>
      <c r="U71" s="32"/>
      <c r="V71" s="32"/>
      <c r="W71" s="32"/>
      <c r="X71" s="32"/>
      <c r="AO71" s="34" t="s">
        <v>515</v>
      </c>
      <c r="AP71" s="34" t="s">
        <v>136</v>
      </c>
      <c r="AQ71" s="34" t="s">
        <v>302</v>
      </c>
      <c r="AR71" s="34" t="s">
        <v>137</v>
      </c>
    </row>
    <row r="72" spans="1:44">
      <c r="A72" s="32"/>
      <c r="B72" s="32"/>
      <c r="C72" s="32"/>
      <c r="D72" s="32"/>
      <c r="E72" s="32"/>
      <c r="F72" s="32"/>
      <c r="G72" s="32"/>
      <c r="H72" s="32"/>
      <c r="I72" s="32"/>
      <c r="J72" s="32"/>
      <c r="K72" s="32"/>
      <c r="L72" s="32"/>
      <c r="M72" s="32"/>
      <c r="N72" s="32"/>
      <c r="O72" s="32"/>
      <c r="P72" s="32"/>
      <c r="Q72" s="32"/>
      <c r="R72" s="32"/>
      <c r="S72" s="32"/>
      <c r="T72" s="32"/>
      <c r="U72" s="32"/>
      <c r="V72" s="32"/>
      <c r="W72" s="32"/>
      <c r="X72" s="32"/>
      <c r="AO72" s="34" t="s">
        <v>559</v>
      </c>
      <c r="AP72" s="34" t="s">
        <v>307</v>
      </c>
      <c r="AQ72" s="34" t="s">
        <v>305</v>
      </c>
      <c r="AR72" s="34" t="s">
        <v>306</v>
      </c>
    </row>
    <row r="73" spans="1:44">
      <c r="A73" s="32"/>
      <c r="B73" s="32"/>
      <c r="C73" s="32"/>
      <c r="D73" s="32"/>
      <c r="E73" s="32"/>
      <c r="F73" s="32"/>
      <c r="G73" s="32"/>
      <c r="H73" s="32"/>
      <c r="I73" s="32"/>
      <c r="J73" s="32"/>
      <c r="K73" s="32"/>
      <c r="L73" s="32"/>
      <c r="M73" s="32"/>
      <c r="N73" s="32"/>
      <c r="O73" s="32"/>
      <c r="P73" s="32"/>
      <c r="Q73" s="32"/>
      <c r="R73" s="32"/>
      <c r="S73" s="32"/>
      <c r="T73" s="32"/>
      <c r="U73" s="32"/>
      <c r="V73" s="32"/>
      <c r="W73" s="32"/>
      <c r="X73" s="32"/>
      <c r="AO73" s="34" t="s">
        <v>560</v>
      </c>
      <c r="AP73" s="34" t="s">
        <v>310</v>
      </c>
      <c r="AQ73" s="34" t="s">
        <v>308</v>
      </c>
      <c r="AR73" s="34" t="s">
        <v>309</v>
      </c>
    </row>
    <row r="74" spans="1:44">
      <c r="A74" s="32"/>
      <c r="B74" s="32"/>
      <c r="C74" s="32"/>
      <c r="D74" s="32"/>
      <c r="E74" s="32"/>
      <c r="F74" s="32"/>
      <c r="G74" s="32"/>
      <c r="H74" s="32"/>
      <c r="I74" s="32"/>
      <c r="J74" s="32"/>
      <c r="K74" s="32"/>
      <c r="L74" s="32"/>
      <c r="M74" s="32"/>
      <c r="N74" s="32"/>
      <c r="O74" s="32"/>
      <c r="P74" s="32"/>
      <c r="Q74" s="32"/>
      <c r="R74" s="32"/>
      <c r="S74" s="32"/>
      <c r="T74" s="32"/>
      <c r="U74" s="32"/>
      <c r="V74" s="32"/>
      <c r="W74" s="32"/>
      <c r="X74" s="32"/>
      <c r="AO74" s="34" t="s">
        <v>516</v>
      </c>
      <c r="AP74" s="34" t="s">
        <v>313</v>
      </c>
      <c r="AQ74" s="34" t="s">
        <v>311</v>
      </c>
      <c r="AR74" s="34" t="s">
        <v>312</v>
      </c>
    </row>
    <row r="75" spans="1:44">
      <c r="A75" s="32"/>
      <c r="B75" s="32"/>
      <c r="C75" s="32"/>
      <c r="D75" s="32"/>
      <c r="E75" s="32"/>
      <c r="F75" s="32"/>
      <c r="G75" s="32"/>
      <c r="H75" s="32"/>
      <c r="I75" s="32"/>
      <c r="J75" s="32"/>
      <c r="K75" s="32"/>
      <c r="L75" s="32"/>
      <c r="M75" s="32"/>
      <c r="N75" s="32"/>
      <c r="O75" s="32"/>
      <c r="P75" s="32"/>
      <c r="Q75" s="32"/>
      <c r="R75" s="32"/>
      <c r="S75" s="32"/>
      <c r="T75" s="32"/>
      <c r="U75" s="32"/>
      <c r="V75" s="32"/>
      <c r="W75" s="32"/>
      <c r="X75" s="32"/>
      <c r="AO75" s="34" t="s">
        <v>561</v>
      </c>
      <c r="AP75" s="34" t="s">
        <v>316</v>
      </c>
      <c r="AQ75" s="34" t="s">
        <v>314</v>
      </c>
      <c r="AR75" s="34" t="s">
        <v>315</v>
      </c>
    </row>
    <row r="76" spans="1:44">
      <c r="A76" s="32"/>
      <c r="B76" s="32"/>
      <c r="C76" s="32"/>
      <c r="D76" s="32"/>
      <c r="E76" s="32"/>
      <c r="F76" s="32"/>
      <c r="G76" s="32"/>
      <c r="H76" s="32"/>
      <c r="I76" s="32"/>
      <c r="J76" s="32"/>
      <c r="K76" s="32"/>
      <c r="L76" s="32"/>
      <c r="M76" s="32"/>
      <c r="N76" s="32"/>
      <c r="O76" s="32"/>
      <c r="P76" s="32"/>
      <c r="Q76" s="32"/>
      <c r="R76" s="32"/>
      <c r="S76" s="32"/>
      <c r="T76" s="32"/>
      <c r="U76" s="32"/>
      <c r="V76" s="32"/>
      <c r="W76" s="32"/>
      <c r="X76" s="32"/>
      <c r="AO76" s="34" t="s">
        <v>517</v>
      </c>
      <c r="AP76" s="34" t="s">
        <v>319</v>
      </c>
      <c r="AQ76" s="34" t="s">
        <v>317</v>
      </c>
      <c r="AR76" s="34" t="s">
        <v>318</v>
      </c>
    </row>
    <row r="77" spans="1:44">
      <c r="A77" s="32"/>
      <c r="B77" s="32"/>
      <c r="C77" s="32"/>
      <c r="D77" s="32"/>
      <c r="E77" s="32"/>
      <c r="F77" s="32"/>
      <c r="G77" s="32"/>
      <c r="H77" s="32"/>
      <c r="I77" s="32"/>
      <c r="J77" s="32"/>
      <c r="K77" s="32"/>
      <c r="L77" s="32"/>
      <c r="M77" s="32"/>
      <c r="N77" s="32"/>
      <c r="O77" s="32"/>
      <c r="P77" s="32"/>
      <c r="Q77" s="32"/>
      <c r="R77" s="32"/>
      <c r="S77" s="32"/>
      <c r="T77" s="32"/>
      <c r="U77" s="32"/>
      <c r="V77" s="32"/>
      <c r="W77" s="32"/>
      <c r="X77" s="32"/>
      <c r="AO77" s="34" t="s">
        <v>518</v>
      </c>
      <c r="AP77" s="34" t="s">
        <v>322</v>
      </c>
      <c r="AQ77" s="34" t="s">
        <v>320</v>
      </c>
      <c r="AR77" s="34" t="s">
        <v>321</v>
      </c>
    </row>
    <row r="78" spans="1:44">
      <c r="A78" s="32"/>
      <c r="B78" s="32"/>
      <c r="C78" s="32"/>
      <c r="D78" s="32"/>
      <c r="E78" s="32"/>
      <c r="F78" s="32"/>
      <c r="G78" s="32"/>
      <c r="H78" s="32"/>
      <c r="I78" s="32"/>
      <c r="J78" s="32"/>
      <c r="K78" s="32"/>
      <c r="L78" s="32"/>
      <c r="M78" s="32"/>
      <c r="N78" s="32"/>
      <c r="O78" s="32"/>
      <c r="P78" s="32"/>
      <c r="Q78" s="32"/>
      <c r="R78" s="32"/>
      <c r="S78" s="32"/>
      <c r="T78" s="32"/>
      <c r="U78" s="32"/>
      <c r="V78" s="32"/>
      <c r="W78" s="32"/>
      <c r="X78" s="32"/>
      <c r="AO78" s="34" t="s">
        <v>562</v>
      </c>
      <c r="AP78" s="34" t="s">
        <v>325</v>
      </c>
      <c r="AQ78" s="34" t="s">
        <v>323</v>
      </c>
      <c r="AR78" s="34" t="s">
        <v>324</v>
      </c>
    </row>
    <row r="79" spans="1:44">
      <c r="A79" s="32"/>
      <c r="B79" s="32"/>
      <c r="C79" s="32"/>
      <c r="D79" s="32"/>
      <c r="E79" s="32"/>
      <c r="F79" s="32"/>
      <c r="G79" s="32"/>
      <c r="H79" s="32"/>
      <c r="I79" s="32"/>
      <c r="J79" s="32"/>
      <c r="K79" s="32"/>
      <c r="L79" s="32"/>
      <c r="M79" s="32"/>
      <c r="N79" s="32"/>
      <c r="O79" s="32"/>
      <c r="P79" s="32"/>
      <c r="Q79" s="32"/>
      <c r="R79" s="32"/>
      <c r="S79" s="32"/>
      <c r="T79" s="32"/>
      <c r="U79" s="32"/>
      <c r="V79" s="32"/>
      <c r="W79" s="32"/>
      <c r="X79" s="32"/>
      <c r="AO79" s="34" t="s">
        <v>563</v>
      </c>
      <c r="AP79" s="34" t="s">
        <v>328</v>
      </c>
      <c r="AQ79" s="34" t="s">
        <v>326</v>
      </c>
      <c r="AR79" s="34" t="s">
        <v>327</v>
      </c>
    </row>
    <row r="80" spans="1:44">
      <c r="A80" s="32"/>
      <c r="B80" s="32"/>
      <c r="C80" s="32"/>
      <c r="D80" s="32"/>
      <c r="E80" s="32"/>
      <c r="F80" s="32"/>
      <c r="G80" s="32"/>
      <c r="H80" s="32"/>
      <c r="I80" s="32"/>
      <c r="J80" s="32"/>
      <c r="K80" s="32"/>
      <c r="L80" s="32"/>
      <c r="M80" s="32"/>
      <c r="N80" s="32"/>
      <c r="O80" s="32"/>
      <c r="P80" s="32"/>
      <c r="Q80" s="32"/>
      <c r="R80" s="32"/>
      <c r="S80" s="32"/>
      <c r="T80" s="32"/>
      <c r="U80" s="32"/>
      <c r="V80" s="32"/>
      <c r="W80" s="32"/>
      <c r="X80" s="32"/>
      <c r="AO80" s="34" t="s">
        <v>519</v>
      </c>
      <c r="AP80" s="34" t="s">
        <v>331</v>
      </c>
      <c r="AQ80" s="34" t="s">
        <v>329</v>
      </c>
      <c r="AR80" s="34" t="s">
        <v>330</v>
      </c>
    </row>
    <row r="81" spans="1:44">
      <c r="A81" s="32"/>
      <c r="B81" s="32"/>
      <c r="C81" s="32"/>
      <c r="D81" s="32"/>
      <c r="E81" s="32"/>
      <c r="F81" s="32"/>
      <c r="G81" s="32"/>
      <c r="H81" s="32"/>
      <c r="I81" s="32"/>
      <c r="J81" s="32"/>
      <c r="K81" s="32"/>
      <c r="L81" s="32"/>
      <c r="M81" s="32"/>
      <c r="N81" s="32"/>
      <c r="O81" s="32"/>
      <c r="P81" s="32"/>
      <c r="Q81" s="32"/>
      <c r="R81" s="32"/>
      <c r="S81" s="32"/>
      <c r="T81" s="32"/>
      <c r="U81" s="32"/>
      <c r="V81" s="32"/>
      <c r="W81" s="32"/>
      <c r="X81" s="32"/>
      <c r="AO81" s="34" t="s">
        <v>520</v>
      </c>
      <c r="AP81" s="34" t="s">
        <v>334</v>
      </c>
      <c r="AQ81" s="34" t="s">
        <v>332</v>
      </c>
      <c r="AR81" s="34" t="s">
        <v>333</v>
      </c>
    </row>
    <row r="82" spans="1:44">
      <c r="A82" s="32"/>
      <c r="B82" s="32"/>
      <c r="C82" s="32"/>
      <c r="D82" s="32"/>
      <c r="E82" s="32"/>
      <c r="F82" s="32"/>
      <c r="G82" s="32"/>
      <c r="H82" s="32"/>
      <c r="I82" s="32"/>
      <c r="J82" s="32"/>
      <c r="K82" s="32"/>
      <c r="L82" s="32"/>
      <c r="M82" s="32"/>
      <c r="N82" s="32"/>
      <c r="O82" s="32"/>
      <c r="P82" s="32"/>
      <c r="Q82" s="32"/>
      <c r="R82" s="32"/>
      <c r="S82" s="32"/>
      <c r="T82" s="32"/>
      <c r="U82" s="32"/>
      <c r="V82" s="32"/>
      <c r="W82" s="32"/>
      <c r="X82" s="32"/>
      <c r="AO82" s="34" t="s">
        <v>521</v>
      </c>
      <c r="AP82" s="34" t="s">
        <v>337</v>
      </c>
      <c r="AQ82" s="34" t="s">
        <v>335</v>
      </c>
      <c r="AR82" s="34" t="s">
        <v>336</v>
      </c>
    </row>
    <row r="83" spans="1:44">
      <c r="A83" s="32"/>
      <c r="B83" s="32"/>
      <c r="C83" s="32"/>
      <c r="D83" s="32"/>
      <c r="E83" s="32"/>
      <c r="F83" s="32"/>
      <c r="G83" s="32"/>
      <c r="H83" s="32"/>
      <c r="I83" s="32"/>
      <c r="J83" s="32"/>
      <c r="K83" s="32"/>
      <c r="L83" s="32"/>
      <c r="M83" s="32"/>
      <c r="N83" s="32"/>
      <c r="O83" s="32"/>
      <c r="P83" s="32"/>
      <c r="Q83" s="32"/>
      <c r="R83" s="32"/>
      <c r="S83" s="32"/>
      <c r="T83" s="32"/>
      <c r="U83" s="32"/>
      <c r="V83" s="32"/>
      <c r="W83" s="32"/>
      <c r="X83" s="32"/>
      <c r="AO83" s="34" t="s">
        <v>522</v>
      </c>
      <c r="AP83" s="34" t="s">
        <v>340</v>
      </c>
      <c r="AQ83" s="34" t="s">
        <v>338</v>
      </c>
      <c r="AR83" s="34" t="s">
        <v>339</v>
      </c>
    </row>
    <row r="84" spans="1:44">
      <c r="A84" s="32"/>
      <c r="B84" s="32"/>
      <c r="C84" s="32"/>
      <c r="D84" s="32"/>
      <c r="E84" s="32"/>
      <c r="F84" s="32"/>
      <c r="G84" s="32"/>
      <c r="H84" s="32"/>
      <c r="I84" s="32"/>
      <c r="J84" s="32"/>
      <c r="K84" s="32"/>
      <c r="L84" s="32"/>
      <c r="M84" s="32"/>
      <c r="N84" s="32"/>
      <c r="O84" s="32"/>
      <c r="P84" s="32"/>
      <c r="Q84" s="32"/>
      <c r="R84" s="32"/>
      <c r="S84" s="32"/>
      <c r="T84" s="32"/>
      <c r="U84" s="32"/>
      <c r="V84" s="32"/>
      <c r="W84" s="32"/>
      <c r="X84" s="32"/>
      <c r="AO84" s="34" t="s">
        <v>523</v>
      </c>
      <c r="AP84" s="34" t="s">
        <v>343</v>
      </c>
      <c r="AQ84" s="34" t="s">
        <v>341</v>
      </c>
      <c r="AR84" s="34" t="s">
        <v>342</v>
      </c>
    </row>
    <row r="85" spans="1:44">
      <c r="A85" s="32"/>
      <c r="B85" s="32"/>
      <c r="C85" s="32"/>
      <c r="D85" s="32"/>
      <c r="E85" s="32"/>
      <c r="F85" s="32"/>
      <c r="G85" s="32"/>
      <c r="H85" s="32"/>
      <c r="I85" s="32"/>
      <c r="J85" s="32"/>
      <c r="K85" s="32"/>
      <c r="L85" s="32"/>
      <c r="M85" s="32"/>
      <c r="N85" s="32"/>
      <c r="O85" s="32"/>
      <c r="P85" s="32"/>
      <c r="Q85" s="32"/>
      <c r="R85" s="32"/>
      <c r="S85" s="32"/>
      <c r="T85" s="32"/>
      <c r="U85" s="32"/>
      <c r="V85" s="32"/>
      <c r="W85" s="32"/>
      <c r="X85" s="32"/>
      <c r="AO85" s="34" t="s">
        <v>524</v>
      </c>
      <c r="AP85" s="34" t="s">
        <v>346</v>
      </c>
      <c r="AQ85" s="34" t="s">
        <v>344</v>
      </c>
      <c r="AR85" s="34" t="s">
        <v>345</v>
      </c>
    </row>
    <row r="86" spans="1:44">
      <c r="A86" s="32"/>
      <c r="B86" s="32"/>
      <c r="C86" s="32"/>
      <c r="D86" s="32"/>
      <c r="E86" s="32"/>
      <c r="F86" s="32"/>
      <c r="G86" s="32"/>
      <c r="H86" s="32"/>
      <c r="I86" s="32"/>
      <c r="J86" s="32"/>
      <c r="K86" s="32"/>
      <c r="L86" s="32"/>
      <c r="M86" s="32"/>
      <c r="N86" s="32"/>
      <c r="O86" s="32"/>
      <c r="P86" s="32"/>
      <c r="Q86" s="32"/>
      <c r="R86" s="32"/>
      <c r="S86" s="32"/>
      <c r="T86" s="32"/>
      <c r="U86" s="32"/>
      <c r="V86" s="32"/>
      <c r="W86" s="32"/>
      <c r="X86" s="32"/>
      <c r="AO86" s="34" t="s">
        <v>525</v>
      </c>
      <c r="AP86" s="34" t="s">
        <v>349</v>
      </c>
      <c r="AQ86" s="34" t="s">
        <v>347</v>
      </c>
      <c r="AR86" s="34" t="s">
        <v>348</v>
      </c>
    </row>
    <row r="87" spans="1:44">
      <c r="A87" s="32"/>
      <c r="B87" s="32"/>
      <c r="C87" s="32"/>
      <c r="D87" s="32"/>
      <c r="E87" s="32"/>
      <c r="F87" s="32"/>
      <c r="G87" s="32"/>
      <c r="H87" s="32"/>
      <c r="I87" s="32"/>
      <c r="J87" s="32"/>
      <c r="K87" s="32"/>
      <c r="L87" s="32"/>
      <c r="M87" s="32"/>
      <c r="N87" s="32"/>
      <c r="O87" s="32"/>
      <c r="P87" s="32"/>
      <c r="Q87" s="32"/>
      <c r="R87" s="32"/>
      <c r="S87" s="32"/>
      <c r="T87" s="32"/>
      <c r="U87" s="32"/>
      <c r="V87" s="32"/>
      <c r="W87" s="32"/>
      <c r="X87" s="32"/>
      <c r="AO87" s="34" t="s">
        <v>526</v>
      </c>
      <c r="AP87" s="34" t="s">
        <v>352</v>
      </c>
      <c r="AQ87" s="34" t="s">
        <v>350</v>
      </c>
      <c r="AR87" s="34" t="s">
        <v>351</v>
      </c>
    </row>
    <row r="88" spans="1:44">
      <c r="A88" s="32"/>
      <c r="B88" s="32"/>
      <c r="C88" s="32"/>
      <c r="D88" s="32"/>
      <c r="E88" s="32"/>
      <c r="F88" s="32"/>
      <c r="G88" s="32"/>
      <c r="H88" s="32"/>
      <c r="I88" s="32"/>
      <c r="J88" s="32"/>
      <c r="K88" s="32"/>
      <c r="L88" s="32"/>
      <c r="M88" s="32"/>
      <c r="N88" s="32"/>
      <c r="O88" s="32"/>
      <c r="P88" s="32"/>
      <c r="Q88" s="32"/>
      <c r="R88" s="32"/>
      <c r="S88" s="32"/>
      <c r="T88" s="32"/>
      <c r="U88" s="32"/>
      <c r="V88" s="32"/>
      <c r="W88" s="32"/>
      <c r="X88" s="32"/>
      <c r="AO88" s="34" t="s">
        <v>527</v>
      </c>
      <c r="AP88" s="34" t="s">
        <v>355</v>
      </c>
      <c r="AQ88" s="34" t="s">
        <v>353</v>
      </c>
      <c r="AR88" s="34" t="s">
        <v>354</v>
      </c>
    </row>
    <row r="89" spans="1:44">
      <c r="A89" s="32"/>
      <c r="B89" s="32"/>
      <c r="C89" s="32"/>
      <c r="D89" s="32"/>
      <c r="E89" s="32"/>
      <c r="F89" s="32"/>
      <c r="G89" s="32"/>
      <c r="H89" s="32"/>
      <c r="I89" s="32"/>
      <c r="J89" s="32"/>
      <c r="K89" s="32"/>
      <c r="L89" s="32"/>
      <c r="M89" s="32"/>
      <c r="N89" s="32"/>
      <c r="O89" s="32"/>
      <c r="P89" s="32"/>
      <c r="Q89" s="32"/>
      <c r="R89" s="32"/>
      <c r="S89" s="32"/>
      <c r="T89" s="32"/>
      <c r="U89" s="32"/>
      <c r="V89" s="32"/>
      <c r="W89" s="32"/>
      <c r="X89" s="32"/>
      <c r="AO89" s="34" t="s">
        <v>528</v>
      </c>
      <c r="AP89" s="34" t="s">
        <v>358</v>
      </c>
      <c r="AQ89" s="34" t="s">
        <v>356</v>
      </c>
      <c r="AR89" s="34" t="s">
        <v>357</v>
      </c>
    </row>
    <row r="90" spans="1:44">
      <c r="A90" s="32"/>
      <c r="B90" s="32"/>
      <c r="C90" s="32"/>
      <c r="D90" s="32"/>
      <c r="E90" s="32"/>
      <c r="F90" s="32"/>
      <c r="G90" s="32"/>
      <c r="H90" s="32"/>
      <c r="I90" s="32"/>
      <c r="J90" s="32"/>
      <c r="K90" s="32"/>
      <c r="L90" s="32"/>
      <c r="M90" s="32"/>
      <c r="N90" s="32"/>
      <c r="O90" s="32"/>
      <c r="P90" s="32"/>
      <c r="Q90" s="32"/>
      <c r="R90" s="32"/>
      <c r="S90" s="32"/>
      <c r="T90" s="32"/>
      <c r="U90" s="32"/>
      <c r="V90" s="32"/>
      <c r="W90" s="32"/>
      <c r="X90" s="32"/>
      <c r="AO90" s="34" t="s">
        <v>529</v>
      </c>
      <c r="AP90" s="34" t="s">
        <v>361</v>
      </c>
      <c r="AQ90" s="34" t="s">
        <v>359</v>
      </c>
      <c r="AR90" s="34" t="s">
        <v>360</v>
      </c>
    </row>
    <row r="91" spans="1:44">
      <c r="A91" s="32"/>
      <c r="B91" s="32"/>
      <c r="C91" s="32"/>
      <c r="D91" s="32"/>
      <c r="E91" s="32"/>
      <c r="F91" s="32"/>
      <c r="G91" s="32"/>
      <c r="H91" s="32"/>
      <c r="I91" s="32"/>
      <c r="J91" s="32"/>
      <c r="K91" s="32"/>
      <c r="L91" s="32"/>
      <c r="M91" s="32"/>
      <c r="N91" s="32"/>
      <c r="O91" s="32"/>
      <c r="P91" s="32"/>
      <c r="Q91" s="32"/>
      <c r="R91" s="32"/>
      <c r="S91" s="32"/>
      <c r="T91" s="32"/>
      <c r="U91" s="32"/>
      <c r="V91" s="32"/>
      <c r="W91" s="32"/>
      <c r="X91" s="32"/>
      <c r="AO91" s="34" t="s">
        <v>564</v>
      </c>
      <c r="AP91" s="34" t="s">
        <v>364</v>
      </c>
      <c r="AQ91" s="34" t="s">
        <v>362</v>
      </c>
      <c r="AR91" s="34" t="s">
        <v>363</v>
      </c>
    </row>
    <row r="92" spans="1:44">
      <c r="A92" s="32"/>
      <c r="B92" s="32"/>
      <c r="C92" s="32"/>
      <c r="D92" s="32"/>
      <c r="E92" s="32"/>
      <c r="F92" s="32"/>
      <c r="G92" s="32"/>
      <c r="H92" s="32"/>
      <c r="I92" s="32"/>
      <c r="J92" s="32"/>
      <c r="K92" s="32"/>
      <c r="L92" s="32"/>
      <c r="M92" s="32"/>
      <c r="N92" s="32"/>
      <c r="O92" s="32"/>
      <c r="P92" s="32"/>
      <c r="Q92" s="32"/>
      <c r="R92" s="32"/>
      <c r="S92" s="32"/>
      <c r="T92" s="32"/>
      <c r="U92" s="32"/>
      <c r="V92" s="32"/>
      <c r="W92" s="32"/>
      <c r="X92" s="32"/>
      <c r="AO92" s="34" t="s">
        <v>530</v>
      </c>
      <c r="AP92" s="34" t="s">
        <v>367</v>
      </c>
      <c r="AQ92" s="34" t="s">
        <v>365</v>
      </c>
      <c r="AR92" s="34" t="s">
        <v>366</v>
      </c>
    </row>
    <row r="93" spans="1:44">
      <c r="A93" s="32"/>
      <c r="B93" s="32"/>
      <c r="C93" s="32"/>
      <c r="D93" s="32"/>
      <c r="E93" s="32"/>
      <c r="F93" s="32"/>
      <c r="G93" s="32"/>
      <c r="H93" s="32"/>
      <c r="I93" s="32"/>
      <c r="J93" s="32"/>
      <c r="K93" s="32"/>
      <c r="L93" s="32"/>
      <c r="M93" s="32"/>
      <c r="N93" s="32"/>
      <c r="O93" s="32"/>
      <c r="P93" s="32"/>
      <c r="Q93" s="32"/>
      <c r="R93" s="32"/>
      <c r="S93" s="32"/>
      <c r="T93" s="32"/>
      <c r="U93" s="32"/>
      <c r="V93" s="32"/>
      <c r="W93" s="32"/>
      <c r="X93" s="32"/>
      <c r="AO93" s="34" t="s">
        <v>531</v>
      </c>
      <c r="AP93" s="34" t="s">
        <v>370</v>
      </c>
      <c r="AQ93" s="34" t="s">
        <v>368</v>
      </c>
      <c r="AR93" s="34" t="s">
        <v>369</v>
      </c>
    </row>
    <row r="94" spans="1:44">
      <c r="A94" s="32"/>
      <c r="B94" s="32"/>
      <c r="C94" s="32"/>
      <c r="D94" s="32"/>
      <c r="E94" s="32"/>
      <c r="F94" s="32"/>
      <c r="G94" s="32"/>
      <c r="H94" s="32"/>
      <c r="I94" s="32"/>
      <c r="J94" s="32"/>
      <c r="K94" s="32"/>
      <c r="L94" s="32"/>
      <c r="M94" s="32"/>
      <c r="N94" s="32"/>
      <c r="O94" s="32"/>
      <c r="P94" s="32"/>
      <c r="Q94" s="32"/>
      <c r="R94" s="32"/>
      <c r="S94" s="32"/>
      <c r="T94" s="32"/>
      <c r="U94" s="32"/>
      <c r="V94" s="32"/>
      <c r="W94" s="32"/>
      <c r="X94" s="32"/>
      <c r="AO94" s="34" t="s">
        <v>565</v>
      </c>
      <c r="AP94" s="34" t="s">
        <v>373</v>
      </c>
      <c r="AQ94" s="34" t="s">
        <v>371</v>
      </c>
      <c r="AR94" s="34" t="s">
        <v>372</v>
      </c>
    </row>
    <row r="95" spans="1:44">
      <c r="A95" s="32"/>
      <c r="B95" s="32"/>
      <c r="C95" s="32"/>
      <c r="D95" s="32"/>
      <c r="E95" s="32"/>
      <c r="F95" s="32"/>
      <c r="G95" s="32"/>
      <c r="H95" s="32"/>
      <c r="I95" s="32"/>
      <c r="J95" s="32"/>
      <c r="K95" s="32"/>
      <c r="L95" s="32"/>
      <c r="M95" s="32"/>
      <c r="N95" s="32"/>
      <c r="O95" s="32"/>
      <c r="P95" s="32"/>
      <c r="Q95" s="32"/>
      <c r="R95" s="32"/>
      <c r="S95" s="32"/>
      <c r="T95" s="32"/>
      <c r="U95" s="32"/>
      <c r="V95" s="32"/>
      <c r="W95" s="32"/>
      <c r="X95" s="32"/>
      <c r="AO95" s="34" t="s">
        <v>566</v>
      </c>
      <c r="AP95" s="34" t="s">
        <v>376</v>
      </c>
      <c r="AQ95" s="34" t="s">
        <v>374</v>
      </c>
      <c r="AR95" s="34" t="s">
        <v>375</v>
      </c>
    </row>
    <row r="96" spans="1:44">
      <c r="A96" s="32"/>
      <c r="B96" s="32"/>
      <c r="C96" s="32"/>
      <c r="D96" s="32"/>
      <c r="E96" s="32"/>
      <c r="F96" s="32"/>
      <c r="G96" s="32"/>
      <c r="H96" s="32"/>
      <c r="I96" s="32"/>
      <c r="J96" s="32"/>
      <c r="K96" s="32"/>
      <c r="L96" s="32"/>
      <c r="M96" s="32"/>
      <c r="N96" s="32"/>
      <c r="O96" s="32"/>
      <c r="P96" s="32"/>
      <c r="Q96" s="32"/>
      <c r="R96" s="32"/>
      <c r="S96" s="32"/>
      <c r="T96" s="32"/>
      <c r="U96" s="32"/>
      <c r="V96" s="32"/>
      <c r="W96" s="32"/>
      <c r="X96" s="32"/>
      <c r="AO96" s="34" t="s">
        <v>532</v>
      </c>
      <c r="AP96" s="34" t="s">
        <v>379</v>
      </c>
      <c r="AQ96" s="34" t="s">
        <v>377</v>
      </c>
      <c r="AR96" s="34" t="s">
        <v>378</v>
      </c>
    </row>
    <row r="97" spans="1:44">
      <c r="A97" s="32"/>
      <c r="B97" s="32"/>
      <c r="C97" s="32"/>
      <c r="D97" s="32"/>
      <c r="E97" s="32"/>
      <c r="F97" s="32"/>
      <c r="G97" s="32"/>
      <c r="H97" s="32"/>
      <c r="I97" s="32"/>
      <c r="J97" s="32"/>
      <c r="K97" s="32"/>
      <c r="L97" s="32"/>
      <c r="M97" s="32"/>
      <c r="N97" s="32"/>
      <c r="O97" s="32"/>
      <c r="P97" s="32"/>
      <c r="Q97" s="32"/>
      <c r="R97" s="32"/>
      <c r="S97" s="32"/>
      <c r="T97" s="32"/>
      <c r="U97" s="32"/>
      <c r="V97" s="32"/>
      <c r="W97" s="32"/>
      <c r="X97" s="32"/>
      <c r="AO97" s="34" t="s">
        <v>567</v>
      </c>
      <c r="AP97" s="34" t="s">
        <v>382</v>
      </c>
      <c r="AQ97" s="34" t="s">
        <v>380</v>
      </c>
      <c r="AR97" s="34" t="s">
        <v>381</v>
      </c>
    </row>
    <row r="98" spans="1:44">
      <c r="A98" s="32"/>
      <c r="B98" s="32"/>
      <c r="C98" s="32"/>
      <c r="D98" s="32"/>
      <c r="E98" s="32"/>
      <c r="F98" s="32"/>
      <c r="G98" s="32"/>
      <c r="H98" s="32"/>
      <c r="I98" s="32"/>
      <c r="J98" s="32"/>
      <c r="K98" s="32"/>
      <c r="L98" s="32"/>
      <c r="M98" s="32"/>
      <c r="N98" s="32"/>
      <c r="O98" s="32"/>
      <c r="P98" s="32"/>
      <c r="Q98" s="32"/>
      <c r="R98" s="32"/>
      <c r="S98" s="32"/>
      <c r="T98" s="32"/>
      <c r="U98" s="32"/>
      <c r="V98" s="32"/>
      <c r="W98" s="32"/>
      <c r="X98" s="32"/>
      <c r="AO98" s="34" t="s">
        <v>533</v>
      </c>
      <c r="AP98" s="34" t="s">
        <v>385</v>
      </c>
      <c r="AQ98" s="34" t="s">
        <v>383</v>
      </c>
      <c r="AR98" s="34" t="s">
        <v>384</v>
      </c>
    </row>
    <row r="99" spans="1:44">
      <c r="A99" s="32"/>
      <c r="B99" s="32"/>
      <c r="C99" s="32"/>
      <c r="D99" s="32"/>
      <c r="E99" s="32"/>
      <c r="F99" s="32"/>
      <c r="G99" s="32"/>
      <c r="H99" s="32"/>
      <c r="I99" s="32"/>
      <c r="J99" s="32"/>
      <c r="K99" s="32"/>
      <c r="L99" s="32"/>
      <c r="M99" s="32"/>
      <c r="N99" s="32"/>
      <c r="O99" s="32"/>
      <c r="P99" s="32"/>
      <c r="Q99" s="32"/>
      <c r="R99" s="32"/>
      <c r="S99" s="32"/>
      <c r="T99" s="32"/>
      <c r="U99" s="32"/>
      <c r="V99" s="32"/>
      <c r="W99" s="32"/>
      <c r="X99" s="32"/>
      <c r="AO99" s="34" t="s">
        <v>534</v>
      </c>
      <c r="AP99" s="34" t="s">
        <v>388</v>
      </c>
      <c r="AQ99" s="34" t="s">
        <v>386</v>
      </c>
      <c r="AR99" s="34" t="s">
        <v>387</v>
      </c>
    </row>
    <row r="100" spans="1:44">
      <c r="AO100" s="34" t="s">
        <v>535</v>
      </c>
      <c r="AP100" s="34" t="s">
        <v>391</v>
      </c>
      <c r="AQ100" s="34" t="s">
        <v>389</v>
      </c>
      <c r="AR100" s="34" t="s">
        <v>390</v>
      </c>
    </row>
    <row r="101" spans="1:44">
      <c r="AO101" s="34" t="s">
        <v>536</v>
      </c>
      <c r="AP101" s="34" t="s">
        <v>394</v>
      </c>
      <c r="AQ101" s="34" t="s">
        <v>392</v>
      </c>
      <c r="AR101" s="34" t="s">
        <v>393</v>
      </c>
    </row>
    <row r="102" spans="1:44">
      <c r="AO102" s="34" t="s">
        <v>537</v>
      </c>
      <c r="AP102" s="34" t="s">
        <v>397</v>
      </c>
      <c r="AQ102" s="34" t="s">
        <v>395</v>
      </c>
      <c r="AR102" s="34" t="s">
        <v>396</v>
      </c>
    </row>
    <row r="103" spans="1:44">
      <c r="AO103" s="34" t="s">
        <v>538</v>
      </c>
      <c r="AP103" s="34" t="s">
        <v>399</v>
      </c>
      <c r="AQ103" s="34" t="s">
        <v>398</v>
      </c>
      <c r="AR103" s="34" t="s">
        <v>575</v>
      </c>
    </row>
    <row r="104" spans="1:44">
      <c r="AO104" s="34" t="s">
        <v>539</v>
      </c>
      <c r="AP104" s="34" t="s">
        <v>404</v>
      </c>
      <c r="AQ104" s="34" t="s">
        <v>402</v>
      </c>
      <c r="AR104" s="34" t="s">
        <v>403</v>
      </c>
    </row>
    <row r="105" spans="1:44">
      <c r="AO105" s="34" t="s">
        <v>568</v>
      </c>
      <c r="AP105" s="34" t="s">
        <v>407</v>
      </c>
      <c r="AQ105" s="34" t="s">
        <v>405</v>
      </c>
      <c r="AR105" s="34" t="s">
        <v>406</v>
      </c>
    </row>
    <row r="106" spans="1:44">
      <c r="AO106" s="34" t="s">
        <v>540</v>
      </c>
      <c r="AP106" s="34" t="s">
        <v>410</v>
      </c>
      <c r="AQ106" s="34" t="s">
        <v>408</v>
      </c>
      <c r="AR106" s="34" t="s">
        <v>409</v>
      </c>
    </row>
    <row r="107" spans="1:44">
      <c r="AO107" s="34" t="s">
        <v>541</v>
      </c>
      <c r="AP107" s="34" t="s">
        <v>413</v>
      </c>
      <c r="AQ107" s="34" t="s">
        <v>411</v>
      </c>
      <c r="AR107" s="34" t="s">
        <v>412</v>
      </c>
    </row>
    <row r="108" spans="1:44">
      <c r="AO108" s="34" t="s">
        <v>569</v>
      </c>
      <c r="AP108" s="34" t="s">
        <v>416</v>
      </c>
      <c r="AQ108" s="34" t="s">
        <v>414</v>
      </c>
      <c r="AR108" s="34" t="s">
        <v>415</v>
      </c>
    </row>
    <row r="109" spans="1:44">
      <c r="AO109" s="34" t="s">
        <v>542</v>
      </c>
      <c r="AP109" s="34" t="s">
        <v>419</v>
      </c>
      <c r="AQ109" s="34" t="s">
        <v>417</v>
      </c>
      <c r="AR109" s="34" t="s">
        <v>418</v>
      </c>
    </row>
    <row r="110" spans="1:44">
      <c r="AO110" s="34" t="s">
        <v>543</v>
      </c>
      <c r="AP110" s="34" t="s">
        <v>424</v>
      </c>
      <c r="AQ110" s="34" t="s">
        <v>422</v>
      </c>
      <c r="AR110" s="34" t="s">
        <v>423</v>
      </c>
    </row>
    <row r="111" spans="1:44">
      <c r="AO111" s="34" t="s">
        <v>544</v>
      </c>
      <c r="AP111" s="34" t="s">
        <v>427</v>
      </c>
      <c r="AQ111" s="34" t="s">
        <v>425</v>
      </c>
      <c r="AR111" s="34" t="s">
        <v>426</v>
      </c>
    </row>
    <row r="112" spans="1:44">
      <c r="AO112" s="34" t="s">
        <v>545</v>
      </c>
      <c r="AP112" s="34" t="s">
        <v>429</v>
      </c>
      <c r="AQ112" s="34" t="s">
        <v>428</v>
      </c>
      <c r="AR112" s="34"/>
    </row>
    <row r="113" spans="41:44">
      <c r="AO113" s="34" t="s">
        <v>546</v>
      </c>
      <c r="AP113" s="34" t="s">
        <v>432</v>
      </c>
      <c r="AQ113" s="34" t="s">
        <v>430</v>
      </c>
      <c r="AR113" s="34" t="s">
        <v>431</v>
      </c>
    </row>
    <row r="114" spans="41:44">
      <c r="AO114" s="34" t="s">
        <v>547</v>
      </c>
      <c r="AP114" s="34" t="s">
        <v>435</v>
      </c>
      <c r="AQ114" s="34" t="s">
        <v>433</v>
      </c>
      <c r="AR114" s="34" t="s">
        <v>434</v>
      </c>
    </row>
    <row r="115" spans="41:44">
      <c r="AO115" s="34" t="s">
        <v>548</v>
      </c>
      <c r="AP115" s="34" t="s">
        <v>438</v>
      </c>
      <c r="AQ115" s="34" t="s">
        <v>436</v>
      </c>
      <c r="AR115" s="34" t="s">
        <v>437</v>
      </c>
    </row>
    <row r="116" spans="41:44">
      <c r="AO116" s="34" t="s">
        <v>549</v>
      </c>
      <c r="AP116" s="34" t="s">
        <v>441</v>
      </c>
      <c r="AQ116" s="34" t="s">
        <v>439</v>
      </c>
      <c r="AR116" s="34" t="s">
        <v>440</v>
      </c>
    </row>
    <row r="117" spans="41:44">
      <c r="AO117" s="34" t="s">
        <v>550</v>
      </c>
      <c r="AP117" s="34" t="s">
        <v>444</v>
      </c>
      <c r="AQ117" s="34" t="s">
        <v>442</v>
      </c>
      <c r="AR117" s="34" t="s">
        <v>443</v>
      </c>
    </row>
    <row r="118" spans="41:44">
      <c r="AO118" s="34" t="s">
        <v>551</v>
      </c>
      <c r="AP118" s="34" t="s">
        <v>447</v>
      </c>
      <c r="AQ118" s="34" t="s">
        <v>445</v>
      </c>
      <c r="AR118" s="34" t="s">
        <v>446</v>
      </c>
    </row>
    <row r="119" spans="41:44">
      <c r="AO119" s="34" t="s">
        <v>552</v>
      </c>
      <c r="AP119" s="34" t="s">
        <v>450</v>
      </c>
      <c r="AQ119" s="34" t="s">
        <v>448</v>
      </c>
      <c r="AR119" s="34" t="s">
        <v>449</v>
      </c>
    </row>
    <row r="120" spans="41:44">
      <c r="AO120" s="34" t="s">
        <v>553</v>
      </c>
      <c r="AP120" s="34" t="s">
        <v>453</v>
      </c>
      <c r="AQ120" s="34" t="s">
        <v>451</v>
      </c>
      <c r="AR120" s="34" t="s">
        <v>452</v>
      </c>
    </row>
    <row r="121" spans="41:44">
      <c r="AO121" s="34" t="s">
        <v>554</v>
      </c>
      <c r="AP121" s="34" t="s">
        <v>456</v>
      </c>
      <c r="AQ121" s="34" t="s">
        <v>454</v>
      </c>
      <c r="AR121" s="34" t="s">
        <v>455</v>
      </c>
    </row>
  </sheetData>
  <sheetProtection algorithmName="SHA-512" hashValue="bGNNZML8ET9KocvkSLKzAKU0UFZ48ikI0QFp4b+7rustYX5GYr17QxxddTu/CX1aFHwjxAbZ/lwFXoBu9nHvmA==" saltValue="J7WvYEQikksKoBi2bClcvQ==" spinCount="100000" sheet="1" objects="1" scenarios="1"/>
  <protectedRanges>
    <protectedRange sqref="S2:X3" name="範囲19"/>
    <protectedRange sqref="C2:I2" name="範囲1"/>
    <protectedRange sqref="K2:N2" name="範囲2"/>
    <protectedRange sqref="P1:Q1" name="範囲3"/>
    <protectedRange sqref="V1:X1" name="範囲4"/>
    <protectedRange sqref="T2:W3" name="範囲5"/>
    <protectedRange sqref="D3 F3" name="範囲7"/>
    <protectedRange sqref="I3:J3" name="範囲8"/>
    <protectedRange sqref="L3:P3" name="範囲9"/>
    <protectedRange sqref="B7:I26" name="範囲10"/>
    <protectedRange sqref="K7:K26 Q7:Q15" name="範囲11"/>
    <protectedRange sqref="L7:L29" name="範囲12"/>
    <protectedRange sqref="N7:N29" name="範囲13"/>
    <protectedRange sqref="P7:P29" name="範囲14"/>
    <protectedRange sqref="Q16:R26 R7:R15" name="範囲15"/>
    <protectedRange sqref="T7:T26" name="範囲16"/>
    <protectedRange sqref="V7:X26" name="範囲17"/>
    <protectedRange sqref="A1:I1" name="範囲18"/>
  </protectedRanges>
  <mergeCells count="31">
    <mergeCell ref="A1:K1"/>
    <mergeCell ref="A3:C3"/>
    <mergeCell ref="D3:F3"/>
    <mergeCell ref="Q2:R2"/>
    <mergeCell ref="Q3:R3"/>
    <mergeCell ref="G3:P3"/>
    <mergeCell ref="A2:C2"/>
    <mergeCell ref="D2:P2"/>
    <mergeCell ref="V1:X1"/>
    <mergeCell ref="L1:O1"/>
    <mergeCell ref="R1:U1"/>
    <mergeCell ref="P1:Q1"/>
    <mergeCell ref="L5:P6"/>
    <mergeCell ref="R5:V6"/>
    <mergeCell ref="Q5:Q6"/>
    <mergeCell ref="W5:W6"/>
    <mergeCell ref="S2:X2"/>
    <mergeCell ref="S3:X3"/>
    <mergeCell ref="X5:X6"/>
    <mergeCell ref="A5:A6"/>
    <mergeCell ref="B5:B6"/>
    <mergeCell ref="J27:K27"/>
    <mergeCell ref="J28:K28"/>
    <mergeCell ref="J29:K29"/>
    <mergeCell ref="G5:G6"/>
    <mergeCell ref="H5:H6"/>
    <mergeCell ref="E5:F5"/>
    <mergeCell ref="I5:I6"/>
    <mergeCell ref="J5:J6"/>
    <mergeCell ref="K5:K6"/>
    <mergeCell ref="C5:D5"/>
  </mergeCells>
  <phoneticPr fontId="3"/>
  <conditionalFormatting sqref="K7:K26 Q7:Q26 E7:I26">
    <cfRule type="expression" dxfId="31" priority="10" stopIfTrue="1">
      <formula>$AA7=1</formula>
    </cfRule>
  </conditionalFormatting>
  <conditionalFormatting sqref="L7:L26">
    <cfRule type="expression" dxfId="30" priority="8" stopIfTrue="1">
      <formula>$AC7=1</formula>
    </cfRule>
    <cfRule type="expression" dxfId="29" priority="11" stopIfTrue="1">
      <formula>$AC6=2</formula>
    </cfRule>
  </conditionalFormatting>
  <conditionalFormatting sqref="N7:N26">
    <cfRule type="expression" dxfId="28" priority="12" stopIfTrue="1">
      <formula>$AC7&gt;0</formula>
    </cfRule>
  </conditionalFormatting>
  <conditionalFormatting sqref="P7:P26">
    <cfRule type="expression" dxfId="27" priority="13" stopIfTrue="1">
      <formula>$AC7&gt;0</formula>
    </cfRule>
  </conditionalFormatting>
  <conditionalFormatting sqref="R7:R26">
    <cfRule type="expression" dxfId="26" priority="9" stopIfTrue="1">
      <formula>$AE7=2</formula>
    </cfRule>
    <cfRule type="expression" dxfId="25" priority="15" stopIfTrue="1">
      <formula>$AE7=1</formula>
    </cfRule>
  </conditionalFormatting>
  <conditionalFormatting sqref="T7:T26">
    <cfRule type="expression" dxfId="24" priority="16" stopIfTrue="1">
      <formula>$AE7&gt;0</formula>
    </cfRule>
  </conditionalFormatting>
  <conditionalFormatting sqref="V7:V26">
    <cfRule type="expression" dxfId="23" priority="17" stopIfTrue="1">
      <formula>$AE7&gt;0</formula>
    </cfRule>
  </conditionalFormatting>
  <conditionalFormatting sqref="M7:M26">
    <cfRule type="expression" dxfId="22" priority="19" stopIfTrue="1">
      <formula>$AC7=1</formula>
    </cfRule>
  </conditionalFormatting>
  <conditionalFormatting sqref="O7:O26">
    <cfRule type="expression" dxfId="21" priority="20" stopIfTrue="1">
      <formula>$AC7&gt;0</formula>
    </cfRule>
  </conditionalFormatting>
  <conditionalFormatting sqref="S7:S26">
    <cfRule type="expression" dxfId="20" priority="21" stopIfTrue="1">
      <formula>$AE7=1</formula>
    </cfRule>
  </conditionalFormatting>
  <conditionalFormatting sqref="U7:U26">
    <cfRule type="expression" dxfId="19" priority="22" stopIfTrue="1">
      <formula>$AE7&gt;0</formula>
    </cfRule>
  </conditionalFormatting>
  <conditionalFormatting sqref="W22:W26">
    <cfRule type="expression" dxfId="18" priority="25" stopIfTrue="1">
      <formula>$H22="F"</formula>
    </cfRule>
    <cfRule type="expression" dxfId="17" priority="26" stopIfTrue="1">
      <formula>$H22="M"</formula>
    </cfRule>
  </conditionalFormatting>
  <conditionalFormatting sqref="X22:X26">
    <cfRule type="expression" dxfId="16" priority="27" stopIfTrue="1">
      <formula>$H22="M"</formula>
    </cfRule>
  </conditionalFormatting>
  <conditionalFormatting sqref="J27:K29">
    <cfRule type="expression" dxfId="15" priority="28" stopIfTrue="1">
      <formula>$AA27=1</formula>
    </cfRule>
  </conditionalFormatting>
  <conditionalFormatting sqref="M27:M29 O27:O29">
    <cfRule type="expression" dxfId="14" priority="29" stopIfTrue="1">
      <formula>$AA27&gt;0</formula>
    </cfRule>
  </conditionalFormatting>
  <conditionalFormatting sqref="W7:W21">
    <cfRule type="expression" dxfId="13" priority="30" stopIfTrue="1">
      <formula>$H7="F"</formula>
    </cfRule>
    <cfRule type="expression" dxfId="12" priority="31" stopIfTrue="1">
      <formula>$H7="M"</formula>
    </cfRule>
  </conditionalFormatting>
  <conditionalFormatting sqref="X13:X21">
    <cfRule type="expression" dxfId="11" priority="32" stopIfTrue="1">
      <formula>$H13="M"</formula>
    </cfRule>
  </conditionalFormatting>
  <conditionalFormatting sqref="L27:L29">
    <cfRule type="expression" dxfId="10" priority="33" stopIfTrue="1">
      <formula>$AA27&gt;0</formula>
    </cfRule>
  </conditionalFormatting>
  <conditionalFormatting sqref="N27:N29">
    <cfRule type="expression" dxfId="9" priority="34" stopIfTrue="1">
      <formula>$AA27&gt;0</formula>
    </cfRule>
  </conditionalFormatting>
  <conditionalFormatting sqref="P27:P29">
    <cfRule type="expression" dxfId="8" priority="36" stopIfTrue="1">
      <formula>$AA27=1</formula>
    </cfRule>
  </conditionalFormatting>
  <conditionalFormatting sqref="D3 B7:D26">
    <cfRule type="expression" dxfId="7" priority="37" stopIfTrue="1">
      <formula>$P$1&gt;0</formula>
    </cfRule>
  </conditionalFormatting>
  <conditionalFormatting sqref="P1:Q1">
    <cfRule type="expression" dxfId="6" priority="39" stopIfTrue="1">
      <formula>$AA$1&gt;0</formula>
    </cfRule>
  </conditionalFormatting>
  <conditionalFormatting sqref="X7:X12">
    <cfRule type="expression" dxfId="5" priority="4" stopIfTrue="1">
      <formula>$H7="F"</formula>
    </cfRule>
    <cfRule type="expression" dxfId="4" priority="5" stopIfTrue="1">
      <formula>$H7="M"</formula>
    </cfRule>
  </conditionalFormatting>
  <conditionalFormatting sqref="S2:X2">
    <cfRule type="expression" dxfId="3" priority="1">
      <formula>$P$1&gt;0</formula>
    </cfRule>
    <cfRule type="expression" dxfId="2" priority="3">
      <formula>$P$1&gt;0</formula>
    </cfRule>
  </conditionalFormatting>
  <conditionalFormatting sqref="S3:X3">
    <cfRule type="expression" dxfId="1" priority="2">
      <formula>$P$1&gt;0</formula>
    </cfRule>
  </conditionalFormatting>
  <dataValidations count="12">
    <dataValidation type="list" imeMode="halfAlpha" allowBlank="1" showInputMessage="1" showErrorMessage="1" sqref="Q16:Q26" xr:uid="{00000000-0002-0000-0000-000000000000}">
      <formula1>$AY$8:$AY$23</formula1>
    </dataValidation>
    <dataValidation type="list" imeMode="off" allowBlank="1" showInputMessage="1" showErrorMessage="1" sqref="G7:G26" xr:uid="{00000000-0002-0000-0000-000001000000}">
      <formula1>$AW$8:$AW$15</formula1>
    </dataValidation>
    <dataValidation type="date" imeMode="off" allowBlank="1" showInputMessage="1" showErrorMessage="1" sqref="I7:I26" xr:uid="{00000000-0002-0000-0000-000002000000}">
      <formula1>18264</formula1>
      <formula2>73051</formula2>
    </dataValidation>
    <dataValidation imeMode="halfKatakana" allowBlank="1" showInputMessage="1" showErrorMessage="1" sqref="E7:F26" xr:uid="{00000000-0002-0000-0000-000003000000}"/>
    <dataValidation type="list" imeMode="off" allowBlank="1" showInputMessage="1" showErrorMessage="1" sqref="P1:Q1" xr:uid="{00000000-0002-0000-0000-000004000000}">
      <formula1>$AO$9:$AO$121</formula1>
    </dataValidation>
    <dataValidation type="list" allowBlank="1" showInputMessage="1" showErrorMessage="1" sqref="W7:X26" xr:uid="{00000000-0002-0000-0000-000006000000}">
      <formula1>$AL$8:$AL$9</formula1>
    </dataValidation>
    <dataValidation type="list" imeMode="off" allowBlank="1" showInputMessage="1" showErrorMessage="1" sqref="H7:H26" xr:uid="{00000000-0002-0000-0000-000007000000}">
      <formula1>$AH$8:$AH$10</formula1>
    </dataValidation>
    <dataValidation imeMode="halfAlpha" allowBlank="1" showInputMessage="1" showErrorMessage="1" sqref="S7:S26 O27:O29 M7:M29" xr:uid="{00000000-0002-0000-0000-000008000000}"/>
    <dataValidation type="list" imeMode="off" allowBlank="1" showInputMessage="1" showErrorMessage="1" sqref="K7:K26 Q7:Q15" xr:uid="{00000000-0002-0000-0000-000009000000}">
      <formula1>$AY$9:$AY$23</formula1>
    </dataValidation>
    <dataValidation type="whole" imeMode="off" allowBlank="1" showInputMessage="1" showErrorMessage="1" sqref="R7:R26 N27:N29 L7:L29" xr:uid="{00000000-0002-0000-0000-00000A000000}">
      <formula1>0</formula1>
      <formula2>59</formula2>
    </dataValidation>
    <dataValidation type="whole" imeMode="off" allowBlank="1" showInputMessage="1" showErrorMessage="1" sqref="P7:P29 N7:N26 V7:V26 T7:T26" xr:uid="{00000000-0002-0000-0000-00000B000000}">
      <formula1>0</formula1>
      <formula2>99</formula2>
    </dataValidation>
    <dataValidation type="whole" imeMode="off" allowBlank="1" showInputMessage="1" showErrorMessage="1" sqref="B7:B26" xr:uid="{00000000-0002-0000-0000-00000C000000}">
      <formula1>1</formula1>
      <formula2>1000</formula2>
    </dataValidation>
  </dataValidations>
  <printOptions horizontalCentered="1"/>
  <pageMargins left="0.39370078740157483" right="0.39370078740157483" top="0.78740157480314965" bottom="0.19685039370078741" header="0.51181102362204722" footer="0.11811023622047245"/>
  <pageSetup paperSize="9" orientation="landscape" blackAndWhite="1" r:id="rId1"/>
  <headerFooter alignWithMargins="0">
    <oddFooter>&amp;R&amp;9&amp;F　&amp;D/&amp;T　&amp;P/&amp;N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27"/>
  <sheetViews>
    <sheetView workbookViewId="0">
      <selection sqref="A1:M1"/>
    </sheetView>
  </sheetViews>
  <sheetFormatPr defaultColWidth="8.5" defaultRowHeight="30" customHeight="1"/>
  <cols>
    <col min="1" max="3" width="12.5" style="35" customWidth="1"/>
    <col min="4" max="4" width="9.375" style="35" customWidth="1"/>
    <col min="5" max="13" width="3.125" style="35" customWidth="1"/>
    <col min="14" max="16384" width="8.5" style="35"/>
  </cols>
  <sheetData>
    <row r="1" spans="1:21" ht="30" customHeight="1">
      <c r="A1" s="87" t="str">
        <f>申込書!A1</f>
        <v>第５８回近畿高等学校定通制体育大会陸上競技の部エントリーデータシート</v>
      </c>
      <c r="B1" s="87"/>
      <c r="C1" s="87"/>
      <c r="D1" s="87"/>
      <c r="E1" s="87"/>
      <c r="F1" s="87"/>
      <c r="G1" s="87"/>
      <c r="H1" s="87"/>
      <c r="I1" s="87"/>
      <c r="J1" s="87"/>
      <c r="K1" s="87"/>
      <c r="L1" s="87"/>
      <c r="M1" s="87"/>
    </row>
    <row r="2" spans="1:21" ht="30" customHeight="1">
      <c r="A2" s="88" t="s">
        <v>573</v>
      </c>
      <c r="B2" s="88"/>
      <c r="C2" s="88"/>
      <c r="D2" s="88"/>
      <c r="E2" s="88"/>
      <c r="F2" s="88"/>
      <c r="G2" s="88"/>
      <c r="H2" s="88"/>
      <c r="I2" s="88"/>
      <c r="J2" s="88"/>
      <c r="K2" s="88"/>
      <c r="L2" s="88"/>
      <c r="M2" s="88"/>
    </row>
    <row r="4" spans="1:21" ht="30" customHeight="1">
      <c r="A4" s="47" t="s">
        <v>574</v>
      </c>
      <c r="B4" s="95" t="str">
        <f>申込書!D2</f>
        <v/>
      </c>
      <c r="C4" s="95"/>
      <c r="D4" s="95"/>
      <c r="E4" s="95"/>
      <c r="F4" s="95"/>
      <c r="G4" s="95"/>
      <c r="H4" s="95"/>
      <c r="I4" s="95"/>
      <c r="J4" s="95"/>
      <c r="K4" s="95"/>
      <c r="L4" s="95"/>
      <c r="M4" s="95"/>
    </row>
    <row r="5" spans="1:21" ht="30" customHeight="1">
      <c r="A5" s="36" t="s">
        <v>41</v>
      </c>
      <c r="B5" s="95" t="str">
        <f>IF(申込書!P1="","",申込書!P1)</f>
        <v/>
      </c>
      <c r="C5" s="95"/>
      <c r="D5" s="92" t="s">
        <v>42</v>
      </c>
      <c r="E5" s="96"/>
      <c r="F5" s="95" t="str">
        <f>申込書!V1</f>
        <v/>
      </c>
      <c r="G5" s="95"/>
      <c r="H5" s="95"/>
      <c r="I5" s="95"/>
      <c r="J5" s="95"/>
      <c r="K5" s="95"/>
      <c r="L5" s="95"/>
      <c r="M5" s="95"/>
    </row>
    <row r="7" spans="1:21" ht="30" customHeight="1">
      <c r="A7" s="35" t="s">
        <v>43</v>
      </c>
    </row>
    <row r="8" spans="1:21" ht="30" customHeight="1">
      <c r="A8" s="89" t="s">
        <v>44</v>
      </c>
      <c r="B8" s="102"/>
      <c r="C8" s="36" t="s">
        <v>45</v>
      </c>
      <c r="D8" s="103" t="s">
        <v>44</v>
      </c>
      <c r="E8" s="103"/>
      <c r="F8" s="103"/>
      <c r="G8" s="103"/>
      <c r="H8" s="103"/>
      <c r="I8" s="104"/>
      <c r="J8" s="99" t="s">
        <v>45</v>
      </c>
      <c r="K8" s="99"/>
      <c r="L8" s="99"/>
      <c r="M8" s="99"/>
    </row>
    <row r="9" spans="1:21" ht="30" customHeight="1">
      <c r="A9" s="37" t="s">
        <v>9</v>
      </c>
      <c r="B9" s="38">
        <v>100</v>
      </c>
      <c r="C9" s="39">
        <f>COUNTIF(申込書!$BH$7:$BI$47,102)</f>
        <v>0</v>
      </c>
      <c r="D9" s="91" t="s">
        <v>10</v>
      </c>
      <c r="E9" s="91"/>
      <c r="F9" s="91">
        <v>100</v>
      </c>
      <c r="G9" s="91"/>
      <c r="H9" s="91"/>
      <c r="I9" s="91"/>
      <c r="J9" s="95">
        <f>COUNTIF(申込書!$BH$7:$BI$47,202)</f>
        <v>0</v>
      </c>
      <c r="K9" s="95"/>
      <c r="L9" s="95"/>
      <c r="M9" s="95"/>
    </row>
    <row r="10" spans="1:21" ht="30" customHeight="1">
      <c r="A10" s="37" t="s">
        <v>9</v>
      </c>
      <c r="B10" s="38">
        <v>200</v>
      </c>
      <c r="C10" s="39">
        <f>COUNTIF(申込書!$BH$7:$BI$47,103)</f>
        <v>0</v>
      </c>
      <c r="D10" s="91" t="s">
        <v>10</v>
      </c>
      <c r="E10" s="91"/>
      <c r="F10" s="91">
        <v>200</v>
      </c>
      <c r="G10" s="91"/>
      <c r="H10" s="91"/>
      <c r="I10" s="91"/>
      <c r="J10" s="95">
        <f>COUNTIF(申込書!$BH$7:$BI$47,203)</f>
        <v>0</v>
      </c>
      <c r="K10" s="95"/>
      <c r="L10" s="95"/>
      <c r="M10" s="95"/>
      <c r="U10" s="40"/>
    </row>
    <row r="11" spans="1:21" ht="30" customHeight="1">
      <c r="A11" s="37" t="s">
        <v>9</v>
      </c>
      <c r="B11" s="38">
        <v>400</v>
      </c>
      <c r="C11" s="39">
        <f>COUNTIF(申込書!$BH$7:$BI$47,105)</f>
        <v>0</v>
      </c>
      <c r="D11" s="91" t="s">
        <v>10</v>
      </c>
      <c r="E11" s="91"/>
      <c r="F11" s="91">
        <v>400</v>
      </c>
      <c r="G11" s="91"/>
      <c r="H11" s="91"/>
      <c r="I11" s="91"/>
      <c r="J11" s="95">
        <f>COUNTIF(申込書!$BH$7:$BI$47,205)</f>
        <v>0</v>
      </c>
      <c r="K11" s="95"/>
      <c r="L11" s="95"/>
      <c r="M11" s="95"/>
      <c r="U11" s="40"/>
    </row>
    <row r="12" spans="1:21" ht="30" customHeight="1">
      <c r="A12" s="37" t="s">
        <v>9</v>
      </c>
      <c r="B12" s="38">
        <v>800</v>
      </c>
      <c r="C12" s="39">
        <f>COUNTIF(申込書!$BH$7:$BI$47,106)</f>
        <v>0</v>
      </c>
      <c r="D12" s="91" t="s">
        <v>10</v>
      </c>
      <c r="E12" s="91"/>
      <c r="F12" s="91">
        <v>800</v>
      </c>
      <c r="G12" s="91"/>
      <c r="H12" s="91"/>
      <c r="I12" s="91"/>
      <c r="J12" s="95">
        <f>COUNTIF(申込書!$BH$7:$BI$47,206)</f>
        <v>0</v>
      </c>
      <c r="K12" s="95"/>
      <c r="L12" s="95"/>
      <c r="M12" s="95"/>
      <c r="U12" s="40"/>
    </row>
    <row r="13" spans="1:21" ht="30" customHeight="1">
      <c r="A13" s="37" t="s">
        <v>9</v>
      </c>
      <c r="B13" s="38">
        <v>1500</v>
      </c>
      <c r="C13" s="39">
        <f>COUNTIF(申込書!$BH$7:$BI$47,108)</f>
        <v>0</v>
      </c>
      <c r="D13" s="91" t="s">
        <v>10</v>
      </c>
      <c r="E13" s="91"/>
      <c r="F13" s="91">
        <v>3000</v>
      </c>
      <c r="G13" s="91"/>
      <c r="H13" s="91"/>
      <c r="I13" s="91"/>
      <c r="J13" s="95">
        <f>COUNTIF(申込書!$BH$7:$BI$47,210)</f>
        <v>0</v>
      </c>
      <c r="K13" s="95"/>
      <c r="L13" s="95"/>
      <c r="M13" s="95"/>
    </row>
    <row r="14" spans="1:21" ht="30" customHeight="1">
      <c r="A14" s="37" t="s">
        <v>9</v>
      </c>
      <c r="B14" s="38">
        <v>5000</v>
      </c>
      <c r="C14" s="39">
        <f>COUNTIF(申込書!$BH$7:$BI$47,111)</f>
        <v>0</v>
      </c>
      <c r="D14" s="93"/>
      <c r="E14" s="94"/>
      <c r="F14" s="91"/>
      <c r="G14" s="91"/>
      <c r="H14" s="91"/>
      <c r="I14" s="91"/>
      <c r="J14" s="91"/>
      <c r="K14" s="91"/>
      <c r="L14" s="91"/>
      <c r="M14" s="91"/>
    </row>
    <row r="15" spans="1:21" ht="30" customHeight="1">
      <c r="A15" s="37" t="s">
        <v>9</v>
      </c>
      <c r="B15" s="38" t="s">
        <v>46</v>
      </c>
      <c r="C15" s="39">
        <f>COUNTIF(申込書!$BH$7:$BI$47,137)</f>
        <v>0</v>
      </c>
      <c r="D15" s="91" t="s">
        <v>10</v>
      </c>
      <c r="E15" s="91"/>
      <c r="F15" s="91" t="s">
        <v>47</v>
      </c>
      <c r="G15" s="91"/>
      <c r="H15" s="91"/>
      <c r="I15" s="91"/>
      <c r="J15" s="95">
        <f>COUNTIF(申込書!$BH$7:$BI$47,244)</f>
        <v>0</v>
      </c>
      <c r="K15" s="95"/>
      <c r="L15" s="95"/>
      <c r="M15" s="95"/>
    </row>
    <row r="16" spans="1:21" ht="30" customHeight="1">
      <c r="A16" s="37" t="s">
        <v>9</v>
      </c>
      <c r="B16" s="38" t="s">
        <v>48</v>
      </c>
      <c r="C16" s="39">
        <f>COUNTIF(申込書!$BH$7:$BI$47,153)</f>
        <v>0</v>
      </c>
      <c r="D16" s="92"/>
      <c r="E16" s="91"/>
      <c r="F16" s="91"/>
      <c r="G16" s="91"/>
      <c r="H16" s="91"/>
      <c r="I16" s="91"/>
      <c r="J16" s="91"/>
      <c r="K16" s="91"/>
      <c r="L16" s="91"/>
      <c r="M16" s="91"/>
    </row>
    <row r="17" spans="1:14" ht="30" customHeight="1">
      <c r="A17" s="37" t="s">
        <v>9</v>
      </c>
      <c r="B17" s="38" t="s">
        <v>49</v>
      </c>
      <c r="C17" s="39">
        <f>IF(申込書!BK5&gt;3,1,0)</f>
        <v>0</v>
      </c>
      <c r="D17" s="97" t="s">
        <v>10</v>
      </c>
      <c r="E17" s="97"/>
      <c r="F17" s="97" t="s">
        <v>49</v>
      </c>
      <c r="G17" s="97"/>
      <c r="H17" s="97"/>
      <c r="I17" s="97"/>
      <c r="J17" s="101">
        <f>IF(申込書!BM5&gt;3,1,0)</f>
        <v>0</v>
      </c>
      <c r="K17" s="101"/>
      <c r="L17" s="101"/>
      <c r="M17" s="101"/>
      <c r="N17" s="41"/>
    </row>
    <row r="18" spans="1:14" ht="30" customHeight="1">
      <c r="A18" s="37" t="s">
        <v>9</v>
      </c>
      <c r="B18" s="38" t="s">
        <v>50</v>
      </c>
      <c r="C18" s="39">
        <f>IF(申込書!BL5&gt;3,1,0)</f>
        <v>0</v>
      </c>
      <c r="D18" s="92"/>
      <c r="E18" s="91"/>
      <c r="F18" s="91"/>
      <c r="G18" s="91"/>
      <c r="H18" s="91"/>
      <c r="I18" s="91"/>
      <c r="J18" s="91"/>
      <c r="K18" s="91"/>
      <c r="L18" s="91"/>
      <c r="M18" s="91"/>
      <c r="N18" s="41"/>
    </row>
    <row r="19" spans="1:14" ht="30" customHeight="1">
      <c r="A19" s="37" t="s">
        <v>9</v>
      </c>
      <c r="B19" s="38" t="s">
        <v>52</v>
      </c>
      <c r="C19" s="39">
        <f>COUNTIF(申込書!$BH$7:$BI$47,171)</f>
        <v>0</v>
      </c>
      <c r="D19" s="100" t="s">
        <v>10</v>
      </c>
      <c r="E19" s="100"/>
      <c r="F19" s="100" t="s">
        <v>52</v>
      </c>
      <c r="G19" s="100"/>
      <c r="H19" s="100"/>
      <c r="I19" s="100"/>
      <c r="J19" s="98">
        <f>COUNTIF(申込書!$BH$7:$BI$47,271)</f>
        <v>0</v>
      </c>
      <c r="K19" s="98"/>
      <c r="L19" s="98"/>
      <c r="M19" s="98"/>
      <c r="N19" s="41"/>
    </row>
    <row r="20" spans="1:14" ht="30" customHeight="1">
      <c r="A20" s="37" t="s">
        <v>9</v>
      </c>
      <c r="B20" s="38" t="s">
        <v>51</v>
      </c>
      <c r="C20" s="39">
        <f>COUNTIF(申込書!$BH$7:$BI$47,173)</f>
        <v>0</v>
      </c>
      <c r="D20" s="91" t="s">
        <v>10</v>
      </c>
      <c r="E20" s="91"/>
      <c r="F20" s="91" t="s">
        <v>51</v>
      </c>
      <c r="G20" s="91"/>
      <c r="H20" s="91"/>
      <c r="I20" s="91"/>
      <c r="J20" s="95">
        <f>COUNTIF(申込書!$BH$7:$BI$47,273)</f>
        <v>0</v>
      </c>
      <c r="K20" s="95"/>
      <c r="L20" s="95"/>
      <c r="M20" s="95"/>
    </row>
    <row r="21" spans="1:14" ht="30" customHeight="1">
      <c r="A21" s="37" t="s">
        <v>9</v>
      </c>
      <c r="B21" s="38" t="s">
        <v>53</v>
      </c>
      <c r="C21" s="39">
        <f>COUNTIF(申込書!$BH$7:$BI$47,174)</f>
        <v>0</v>
      </c>
      <c r="D21" s="92"/>
      <c r="E21" s="91"/>
      <c r="F21" s="91"/>
      <c r="G21" s="91"/>
      <c r="H21" s="91"/>
      <c r="I21" s="91"/>
      <c r="J21" s="91"/>
      <c r="K21" s="91"/>
      <c r="L21" s="91"/>
      <c r="M21" s="91"/>
    </row>
    <row r="22" spans="1:14" ht="30" customHeight="1">
      <c r="A22" s="37" t="s">
        <v>9</v>
      </c>
      <c r="B22" s="38" t="s">
        <v>54</v>
      </c>
      <c r="C22" s="39">
        <f>COUNTIF(申込書!$BH$7:$BI$47,182)</f>
        <v>0</v>
      </c>
      <c r="D22" s="91" t="s">
        <v>10</v>
      </c>
      <c r="E22" s="91"/>
      <c r="F22" s="91" t="s">
        <v>54</v>
      </c>
      <c r="G22" s="91"/>
      <c r="H22" s="91"/>
      <c r="I22" s="91"/>
      <c r="J22" s="95">
        <f>COUNTIF(申込書!$BH$7:$BI$47,282)</f>
        <v>0</v>
      </c>
      <c r="K22" s="95"/>
      <c r="L22" s="95"/>
      <c r="M22" s="95"/>
    </row>
    <row r="23" spans="1:14" ht="30" customHeight="1">
      <c r="A23" s="37" t="s">
        <v>9</v>
      </c>
      <c r="B23" s="38" t="s">
        <v>55</v>
      </c>
      <c r="C23" s="39">
        <f>COUNTIF(申込書!$BH$7:$BI$47,188)</f>
        <v>0</v>
      </c>
      <c r="D23" s="91" t="s">
        <v>10</v>
      </c>
      <c r="E23" s="91"/>
      <c r="F23" s="91" t="s">
        <v>55</v>
      </c>
      <c r="G23" s="91"/>
      <c r="H23" s="91"/>
      <c r="I23" s="91"/>
      <c r="J23" s="95">
        <f>COUNTIF(申込書!$BH$7:$BI$47,288)</f>
        <v>0</v>
      </c>
      <c r="K23" s="95"/>
      <c r="L23" s="95"/>
      <c r="M23" s="95"/>
    </row>
    <row r="24" spans="1:14" ht="30" customHeight="1">
      <c r="A24" s="37" t="s">
        <v>9</v>
      </c>
      <c r="B24" s="42" t="s">
        <v>56</v>
      </c>
      <c r="C24" s="43">
        <f>SUM(C9:C23)</f>
        <v>0</v>
      </c>
      <c r="D24" s="92" t="s">
        <v>10</v>
      </c>
      <c r="E24" s="91"/>
      <c r="F24" s="91" t="s">
        <v>56</v>
      </c>
      <c r="G24" s="91"/>
      <c r="H24" s="91"/>
      <c r="I24" s="96"/>
      <c r="J24" s="98">
        <f>SUM(J9:J23)</f>
        <v>0</v>
      </c>
      <c r="K24" s="98"/>
      <c r="L24" s="98"/>
      <c r="M24" s="98"/>
    </row>
    <row r="25" spans="1:14" ht="30" customHeight="1">
      <c r="C25" s="44"/>
      <c r="D25" s="45"/>
      <c r="E25" s="45"/>
      <c r="F25" s="45"/>
      <c r="G25" s="45"/>
      <c r="H25" s="45"/>
      <c r="I25" s="45"/>
      <c r="J25" s="45"/>
    </row>
    <row r="26" spans="1:14" ht="30" customHeight="1">
      <c r="A26" s="89" t="s">
        <v>149</v>
      </c>
      <c r="B26" s="90"/>
      <c r="C26" s="39">
        <f>+C24+J24</f>
        <v>0</v>
      </c>
      <c r="D26" s="92" t="s">
        <v>57</v>
      </c>
      <c r="E26" s="91"/>
      <c r="F26" s="91"/>
      <c r="G26" s="91"/>
      <c r="H26" s="91"/>
      <c r="I26" s="91"/>
      <c r="J26" s="95">
        <f>COUNTIF(申込書!BJ7:BJ47,"○")</f>
        <v>0</v>
      </c>
      <c r="K26" s="95"/>
      <c r="L26" s="95"/>
      <c r="M26" s="95"/>
    </row>
    <row r="27" spans="1:14" ht="30" customHeight="1">
      <c r="C27" s="46"/>
    </row>
  </sheetData>
  <sheetProtection algorithmName="SHA-512" hashValue="3koOsELiUbkr+F9vEFcJIQHxSlbz6ehqvdn1z0JluRP0/gOInYoduQ6agv/FpJuHE0hkxk1n8JaulkWg7Prj7A==" saltValue="Zbp0mRLb5TMIoto4dI8o+w==" spinCount="100000" sheet="1" objects="1" scenarios="1"/>
  <protectedRanges>
    <protectedRange sqref="F5:M5" name="範囲11"/>
    <protectedRange sqref="B4:M4" name="範囲9"/>
  </protectedRanges>
  <mergeCells count="60">
    <mergeCell ref="B5:C5"/>
    <mergeCell ref="A8:B8"/>
    <mergeCell ref="D8:I8"/>
    <mergeCell ref="F9:I9"/>
    <mergeCell ref="D5:E5"/>
    <mergeCell ref="F21:I21"/>
    <mergeCell ref="F22:I22"/>
    <mergeCell ref="D12:E12"/>
    <mergeCell ref="D9:E9"/>
    <mergeCell ref="D10:E10"/>
    <mergeCell ref="D11:E11"/>
    <mergeCell ref="D13:E13"/>
    <mergeCell ref="D17:E17"/>
    <mergeCell ref="D19:E19"/>
    <mergeCell ref="D20:E20"/>
    <mergeCell ref="F19:I19"/>
    <mergeCell ref="F11:I11"/>
    <mergeCell ref="J18:M18"/>
    <mergeCell ref="F5:M5"/>
    <mergeCell ref="J19:M19"/>
    <mergeCell ref="F20:I20"/>
    <mergeCell ref="D18:E18"/>
    <mergeCell ref="F12:I12"/>
    <mergeCell ref="J12:M12"/>
    <mergeCell ref="J8:M8"/>
    <mergeCell ref="F10:I10"/>
    <mergeCell ref="J16:M16"/>
    <mergeCell ref="J17:M17"/>
    <mergeCell ref="D26:I26"/>
    <mergeCell ref="F24:I24"/>
    <mergeCell ref="J13:M13"/>
    <mergeCell ref="F16:I16"/>
    <mergeCell ref="F17:I17"/>
    <mergeCell ref="F18:I18"/>
    <mergeCell ref="F15:I15"/>
    <mergeCell ref="J14:M14"/>
    <mergeCell ref="J15:M15"/>
    <mergeCell ref="J26:M26"/>
    <mergeCell ref="J22:M22"/>
    <mergeCell ref="J23:M23"/>
    <mergeCell ref="J20:M20"/>
    <mergeCell ref="J21:M21"/>
    <mergeCell ref="J24:M24"/>
    <mergeCell ref="D16:E16"/>
    <mergeCell ref="A1:M1"/>
    <mergeCell ref="A2:M2"/>
    <mergeCell ref="A26:B26"/>
    <mergeCell ref="F23:I23"/>
    <mergeCell ref="D21:E21"/>
    <mergeCell ref="D22:E22"/>
    <mergeCell ref="D23:E23"/>
    <mergeCell ref="D24:E24"/>
    <mergeCell ref="D14:E14"/>
    <mergeCell ref="D15:E15"/>
    <mergeCell ref="J9:M9"/>
    <mergeCell ref="J10:M10"/>
    <mergeCell ref="J11:M11"/>
    <mergeCell ref="F13:I13"/>
    <mergeCell ref="F14:I14"/>
    <mergeCell ref="B4:M4"/>
  </mergeCells>
  <phoneticPr fontId="1"/>
  <conditionalFormatting sqref="C9:C23 J9:M13 J15:M15 J17:M17 J19:M20 J22:M23">
    <cfRule type="cellIs" dxfId="0" priority="1" stopIfTrue="1" operator="greaterThan">
      <formula>3</formula>
    </cfRule>
  </conditionalFormatting>
  <printOptions horizontalCentered="1" verticalCentered="1"/>
  <pageMargins left="0.78740157480314965" right="0.78740157480314965" top="0.59055118110236227" bottom="0.59055118110236227" header="0.31496062992125984" footer="0.51181102362204722"/>
  <pageSetup paperSize="9" orientation="portrait" blackAndWhite="1" horizontalDpi="300" verticalDpi="300" r:id="rId1"/>
  <headerFooter alignWithMargins="0">
    <oddHeader>&amp;R&amp;9&amp;F/&amp;A &amp;D/&amp;T &amp;P/&amp;N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79AE7-E11C-4A8B-A3A1-1AD13A34E305}">
  <dimension ref="A1:K114"/>
  <sheetViews>
    <sheetView topLeftCell="A83" workbookViewId="0">
      <selection activeCell="F96" sqref="F96"/>
    </sheetView>
  </sheetViews>
  <sheetFormatPr defaultRowHeight="12.75"/>
  <cols>
    <col min="1" max="1" width="6.75" style="50" bestFit="1" customWidth="1"/>
    <col min="2" max="3" width="5" style="50" bestFit="1" customWidth="1"/>
    <col min="4" max="4" width="12.25" style="50" bestFit="1" customWidth="1"/>
    <col min="5" max="5" width="41.375" style="50" bestFit="1" customWidth="1"/>
    <col min="6" max="6" width="18" style="50" bestFit="1" customWidth="1"/>
    <col min="7" max="16384" width="9" style="50"/>
  </cols>
  <sheetData>
    <row r="1" spans="1:11">
      <c r="A1" s="48" t="s">
        <v>570</v>
      </c>
      <c r="B1" s="48" t="s">
        <v>571</v>
      </c>
      <c r="C1" s="49" t="s">
        <v>139</v>
      </c>
      <c r="D1" s="49" t="s">
        <v>42</v>
      </c>
      <c r="E1" s="49" t="s">
        <v>140</v>
      </c>
      <c r="F1" s="49" t="s">
        <v>141</v>
      </c>
    </row>
    <row r="2" spans="1:11">
      <c r="A2" s="51" t="s">
        <v>154</v>
      </c>
      <c r="B2" s="51" t="s">
        <v>155</v>
      </c>
      <c r="C2" s="51" t="s">
        <v>457</v>
      </c>
      <c r="D2" s="51" t="s">
        <v>158</v>
      </c>
      <c r="E2" s="51" t="s">
        <v>156</v>
      </c>
      <c r="F2" s="51" t="s">
        <v>157</v>
      </c>
      <c r="G2" s="51"/>
      <c r="H2" s="51"/>
      <c r="I2" s="51"/>
      <c r="J2" s="51"/>
      <c r="K2" s="51"/>
    </row>
    <row r="3" spans="1:11">
      <c r="A3" s="51" t="s">
        <v>154</v>
      </c>
      <c r="B3" s="51" t="s">
        <v>155</v>
      </c>
      <c r="C3" s="51" t="s">
        <v>458</v>
      </c>
      <c r="D3" s="51" t="s">
        <v>161</v>
      </c>
      <c r="E3" s="51" t="s">
        <v>159</v>
      </c>
      <c r="F3" s="51" t="s">
        <v>160</v>
      </c>
      <c r="G3" s="51"/>
      <c r="H3" s="51"/>
      <c r="I3" s="51"/>
      <c r="J3" s="51"/>
      <c r="K3" s="51"/>
    </row>
    <row r="4" spans="1:11">
      <c r="A4" s="51" t="s">
        <v>154</v>
      </c>
      <c r="B4" s="51" t="s">
        <v>155</v>
      </c>
      <c r="C4" s="51" t="s">
        <v>459</v>
      </c>
      <c r="D4" s="51" t="s">
        <v>164</v>
      </c>
      <c r="E4" s="51" t="s">
        <v>162</v>
      </c>
      <c r="F4" s="51" t="s">
        <v>163</v>
      </c>
      <c r="G4" s="51"/>
      <c r="H4" s="51"/>
      <c r="I4" s="51"/>
      <c r="J4" s="51"/>
      <c r="K4" s="51"/>
    </row>
    <row r="5" spans="1:11">
      <c r="A5" s="51" t="s">
        <v>154</v>
      </c>
      <c r="B5" s="51" t="s">
        <v>155</v>
      </c>
      <c r="C5" s="51" t="s">
        <v>460</v>
      </c>
      <c r="D5" s="51" t="s">
        <v>167</v>
      </c>
      <c r="E5" s="51" t="s">
        <v>165</v>
      </c>
      <c r="F5" s="51" t="s">
        <v>166</v>
      </c>
      <c r="G5" s="51"/>
      <c r="H5" s="51"/>
      <c r="I5" s="51"/>
      <c r="J5" s="51"/>
      <c r="K5" s="51"/>
    </row>
    <row r="6" spans="1:11">
      <c r="A6" s="51" t="s">
        <v>154</v>
      </c>
      <c r="B6" s="51" t="s">
        <v>155</v>
      </c>
      <c r="C6" s="51" t="s">
        <v>461</v>
      </c>
      <c r="D6" s="51" t="s">
        <v>170</v>
      </c>
      <c r="E6" s="51" t="s">
        <v>168</v>
      </c>
      <c r="F6" s="51" t="s">
        <v>169</v>
      </c>
      <c r="G6" s="51"/>
      <c r="H6" s="51"/>
      <c r="I6" s="51"/>
      <c r="J6" s="51"/>
      <c r="K6" s="51"/>
    </row>
    <row r="7" spans="1:11">
      <c r="A7" s="51" t="s">
        <v>154</v>
      </c>
      <c r="B7" s="51" t="s">
        <v>155</v>
      </c>
      <c r="C7" s="51" t="s">
        <v>462</v>
      </c>
      <c r="D7" s="51" t="s">
        <v>173</v>
      </c>
      <c r="E7" s="51" t="s">
        <v>171</v>
      </c>
      <c r="F7" s="51" t="s">
        <v>172</v>
      </c>
      <c r="G7" s="51"/>
      <c r="H7" s="51"/>
      <c r="I7" s="51"/>
      <c r="J7" s="51"/>
      <c r="K7" s="51"/>
    </row>
    <row r="8" spans="1:11">
      <c r="A8" s="51" t="s">
        <v>154</v>
      </c>
      <c r="B8" s="51" t="s">
        <v>155</v>
      </c>
      <c r="C8" s="51" t="s">
        <v>463</v>
      </c>
      <c r="D8" s="51" t="s">
        <v>176</v>
      </c>
      <c r="E8" s="51" t="s">
        <v>174</v>
      </c>
      <c r="F8" s="51" t="s">
        <v>175</v>
      </c>
      <c r="G8" s="51"/>
      <c r="H8" s="51"/>
      <c r="I8" s="51"/>
      <c r="J8" s="51"/>
      <c r="K8" s="51"/>
    </row>
    <row r="9" spans="1:11">
      <c r="A9" s="51" t="s">
        <v>177</v>
      </c>
      <c r="B9" s="51" t="s">
        <v>178</v>
      </c>
      <c r="C9" s="51" t="s">
        <v>464</v>
      </c>
      <c r="D9" s="51" t="s">
        <v>181</v>
      </c>
      <c r="E9" s="51" t="s">
        <v>179</v>
      </c>
      <c r="F9" s="51" t="s">
        <v>180</v>
      </c>
      <c r="G9" s="51"/>
      <c r="H9" s="51"/>
      <c r="I9" s="51"/>
      <c r="J9" s="51"/>
      <c r="K9" s="51"/>
    </row>
    <row r="10" spans="1:11">
      <c r="A10" s="51" t="s">
        <v>177</v>
      </c>
      <c r="B10" s="51" t="s">
        <v>178</v>
      </c>
      <c r="C10" s="51" t="s">
        <v>465</v>
      </c>
      <c r="D10" s="51" t="s">
        <v>184</v>
      </c>
      <c r="E10" s="51" t="s">
        <v>182</v>
      </c>
      <c r="F10" s="51" t="s">
        <v>183</v>
      </c>
      <c r="G10" s="51"/>
      <c r="H10" s="51"/>
      <c r="I10" s="51"/>
      <c r="J10" s="51"/>
      <c r="K10" s="51"/>
    </row>
    <row r="11" spans="1:11">
      <c r="A11" s="51" t="s">
        <v>177</v>
      </c>
      <c r="B11" s="51" t="s">
        <v>178</v>
      </c>
      <c r="C11" s="51" t="s">
        <v>466</v>
      </c>
      <c r="D11" s="51" t="s">
        <v>187</v>
      </c>
      <c r="E11" s="51" t="s">
        <v>185</v>
      </c>
      <c r="F11" s="51" t="s">
        <v>186</v>
      </c>
      <c r="G11" s="51"/>
      <c r="H11" s="51"/>
      <c r="I11" s="51"/>
      <c r="J11" s="51"/>
      <c r="K11" s="51"/>
    </row>
    <row r="12" spans="1:11">
      <c r="A12" s="51" t="s">
        <v>177</v>
      </c>
      <c r="B12" s="51" t="s">
        <v>178</v>
      </c>
      <c r="C12" s="51" t="s">
        <v>467</v>
      </c>
      <c r="D12" s="51" t="s">
        <v>190</v>
      </c>
      <c r="E12" s="51" t="s">
        <v>188</v>
      </c>
      <c r="F12" s="51" t="s">
        <v>189</v>
      </c>
      <c r="G12" s="51"/>
      <c r="H12" s="51"/>
      <c r="I12" s="51"/>
      <c r="J12" s="51"/>
      <c r="K12" s="51"/>
    </row>
    <row r="13" spans="1:11">
      <c r="A13" s="51" t="s">
        <v>177</v>
      </c>
      <c r="B13" s="51" t="s">
        <v>178</v>
      </c>
      <c r="C13" s="51" t="s">
        <v>555</v>
      </c>
      <c r="D13" s="51" t="s">
        <v>193</v>
      </c>
      <c r="E13" s="51" t="s">
        <v>191</v>
      </c>
      <c r="F13" s="51" t="s">
        <v>192</v>
      </c>
      <c r="G13" s="51"/>
      <c r="H13" s="51"/>
      <c r="I13" s="51"/>
      <c r="J13" s="51"/>
      <c r="K13" s="51"/>
    </row>
    <row r="14" spans="1:11">
      <c r="A14" s="51" t="s">
        <v>177</v>
      </c>
      <c r="B14" s="51" t="s">
        <v>178</v>
      </c>
      <c r="C14" s="51" t="s">
        <v>556</v>
      </c>
      <c r="D14" s="51" t="s">
        <v>196</v>
      </c>
      <c r="E14" s="51" t="s">
        <v>194</v>
      </c>
      <c r="F14" s="51" t="s">
        <v>195</v>
      </c>
      <c r="G14" s="51"/>
      <c r="H14" s="51"/>
      <c r="I14" s="51"/>
      <c r="J14" s="51"/>
      <c r="K14" s="51"/>
    </row>
    <row r="15" spans="1:11">
      <c r="A15" s="51" t="s">
        <v>177</v>
      </c>
      <c r="B15" s="51" t="s">
        <v>178</v>
      </c>
      <c r="C15" s="51" t="s">
        <v>468</v>
      </c>
      <c r="D15" s="51" t="s">
        <v>199</v>
      </c>
      <c r="E15" s="51" t="s">
        <v>197</v>
      </c>
      <c r="F15" s="51" t="s">
        <v>198</v>
      </c>
      <c r="G15" s="51"/>
      <c r="H15" s="51"/>
      <c r="I15" s="51"/>
      <c r="J15" s="51"/>
      <c r="K15" s="51"/>
    </row>
    <row r="16" spans="1:11">
      <c r="A16" s="51" t="s">
        <v>177</v>
      </c>
      <c r="B16" s="51" t="s">
        <v>178</v>
      </c>
      <c r="C16" s="51" t="s">
        <v>469</v>
      </c>
      <c r="D16" s="51" t="s">
        <v>202</v>
      </c>
      <c r="E16" s="51" t="s">
        <v>200</v>
      </c>
      <c r="F16" s="51" t="s">
        <v>201</v>
      </c>
      <c r="G16" s="51"/>
      <c r="H16" s="51"/>
      <c r="I16" s="51"/>
      <c r="J16" s="51"/>
      <c r="K16" s="51"/>
    </row>
    <row r="17" spans="1:11">
      <c r="A17" s="51" t="s">
        <v>177</v>
      </c>
      <c r="B17" s="51" t="s">
        <v>178</v>
      </c>
      <c r="C17" s="51" t="s">
        <v>470</v>
      </c>
      <c r="D17" s="51" t="s">
        <v>205</v>
      </c>
      <c r="E17" s="51" t="s">
        <v>203</v>
      </c>
      <c r="F17" s="51" t="s">
        <v>204</v>
      </c>
      <c r="G17" s="51"/>
      <c r="H17" s="51"/>
      <c r="I17" s="51"/>
      <c r="J17" s="51"/>
      <c r="K17" s="51"/>
    </row>
    <row r="18" spans="1:11">
      <c r="A18" s="51" t="s">
        <v>177</v>
      </c>
      <c r="B18" s="51" t="s">
        <v>178</v>
      </c>
      <c r="C18" s="51" t="s">
        <v>557</v>
      </c>
      <c r="D18" s="51" t="s">
        <v>208</v>
      </c>
      <c r="E18" s="51" t="s">
        <v>206</v>
      </c>
      <c r="F18" s="51" t="s">
        <v>207</v>
      </c>
      <c r="G18" s="51"/>
      <c r="H18" s="51"/>
      <c r="I18" s="51"/>
      <c r="J18" s="51"/>
      <c r="K18" s="51"/>
    </row>
    <row r="19" spans="1:11">
      <c r="A19" s="51" t="s">
        <v>177</v>
      </c>
      <c r="B19" s="51" t="s">
        <v>178</v>
      </c>
      <c r="C19" s="51" t="s">
        <v>471</v>
      </c>
      <c r="D19" s="51" t="s">
        <v>211</v>
      </c>
      <c r="E19" s="51" t="s">
        <v>209</v>
      </c>
      <c r="F19" s="51" t="s">
        <v>210</v>
      </c>
      <c r="G19" s="51"/>
      <c r="H19" s="51"/>
      <c r="I19" s="51"/>
      <c r="J19" s="51"/>
      <c r="K19" s="51"/>
    </row>
    <row r="20" spans="1:11">
      <c r="A20" s="51" t="s">
        <v>177</v>
      </c>
      <c r="B20" s="51" t="s">
        <v>178</v>
      </c>
      <c r="C20" s="51" t="s">
        <v>472</v>
      </c>
      <c r="D20" s="51" t="s">
        <v>214</v>
      </c>
      <c r="E20" s="51" t="s">
        <v>212</v>
      </c>
      <c r="F20" s="51" t="s">
        <v>213</v>
      </c>
      <c r="G20" s="51"/>
      <c r="H20" s="51"/>
      <c r="I20" s="51"/>
      <c r="J20" s="51"/>
      <c r="K20" s="51"/>
    </row>
    <row r="21" spans="1:11">
      <c r="A21" s="51" t="s">
        <v>177</v>
      </c>
      <c r="B21" s="51" t="s">
        <v>178</v>
      </c>
      <c r="C21" s="51" t="s">
        <v>558</v>
      </c>
      <c r="D21" s="51" t="s">
        <v>217</v>
      </c>
      <c r="E21" s="51" t="s">
        <v>215</v>
      </c>
      <c r="F21" s="51" t="s">
        <v>216</v>
      </c>
      <c r="G21" s="51"/>
      <c r="H21" s="51"/>
      <c r="I21" s="51"/>
      <c r="J21" s="51"/>
      <c r="K21" s="51"/>
    </row>
    <row r="22" spans="1:11">
      <c r="A22" s="51" t="s">
        <v>177</v>
      </c>
      <c r="B22" s="51" t="s">
        <v>178</v>
      </c>
      <c r="C22" s="51" t="s">
        <v>473</v>
      </c>
      <c r="D22" s="51" t="s">
        <v>220</v>
      </c>
      <c r="E22" s="51" t="s">
        <v>218</v>
      </c>
      <c r="F22" s="51" t="s">
        <v>219</v>
      </c>
      <c r="G22" s="51"/>
      <c r="H22" s="51"/>
      <c r="I22" s="51"/>
      <c r="J22" s="51"/>
      <c r="K22" s="51"/>
    </row>
    <row r="23" spans="1:11">
      <c r="A23" s="51" t="s">
        <v>177</v>
      </c>
      <c r="B23" s="51" t="s">
        <v>178</v>
      </c>
      <c r="C23" s="51" t="s">
        <v>474</v>
      </c>
      <c r="D23" s="51" t="s">
        <v>223</v>
      </c>
      <c r="E23" s="51" t="s">
        <v>221</v>
      </c>
      <c r="F23" s="51" t="s">
        <v>222</v>
      </c>
      <c r="G23" s="51"/>
      <c r="H23" s="51"/>
      <c r="I23" s="51"/>
      <c r="J23" s="51"/>
      <c r="K23" s="51"/>
    </row>
    <row r="24" spans="1:11">
      <c r="A24" s="51" t="s">
        <v>177</v>
      </c>
      <c r="B24" s="51" t="s">
        <v>178</v>
      </c>
      <c r="C24" s="51" t="s">
        <v>475</v>
      </c>
      <c r="D24" s="51" t="s">
        <v>226</v>
      </c>
      <c r="E24" s="51" t="s">
        <v>224</v>
      </c>
      <c r="F24" s="51" t="s">
        <v>225</v>
      </c>
      <c r="G24" s="51"/>
      <c r="H24" s="51"/>
      <c r="I24" s="51"/>
      <c r="J24" s="51"/>
      <c r="K24" s="51"/>
    </row>
    <row r="25" spans="1:11">
      <c r="A25" s="51" t="s">
        <v>177</v>
      </c>
      <c r="B25" s="51" t="s">
        <v>178</v>
      </c>
      <c r="C25" s="51" t="s">
        <v>476</v>
      </c>
      <c r="D25" s="51" t="s">
        <v>229</v>
      </c>
      <c r="E25" s="51" t="s">
        <v>227</v>
      </c>
      <c r="F25" s="51" t="s">
        <v>228</v>
      </c>
      <c r="G25" s="51"/>
      <c r="H25" s="51"/>
      <c r="I25" s="51"/>
      <c r="J25" s="51"/>
      <c r="K25" s="51"/>
    </row>
    <row r="26" spans="1:11">
      <c r="A26" s="51" t="s">
        <v>177</v>
      </c>
      <c r="B26" s="51" t="s">
        <v>178</v>
      </c>
      <c r="C26" s="51" t="s">
        <v>477</v>
      </c>
      <c r="D26" s="51" t="s">
        <v>232</v>
      </c>
      <c r="E26" s="51" t="s">
        <v>230</v>
      </c>
      <c r="F26" s="51" t="s">
        <v>231</v>
      </c>
      <c r="G26" s="51"/>
      <c r="H26" s="51"/>
      <c r="I26" s="51"/>
      <c r="J26" s="51"/>
      <c r="K26" s="51"/>
    </row>
    <row r="27" spans="1:11">
      <c r="A27" s="51" t="s">
        <v>233</v>
      </c>
      <c r="B27" s="51" t="s">
        <v>234</v>
      </c>
      <c r="C27" s="51" t="s">
        <v>478</v>
      </c>
      <c r="D27" s="51" t="s">
        <v>236</v>
      </c>
      <c r="E27" s="51" t="s">
        <v>235</v>
      </c>
      <c r="F27" s="51" t="s">
        <v>123</v>
      </c>
      <c r="G27" s="51"/>
      <c r="H27" s="51"/>
      <c r="I27" s="51"/>
      <c r="J27" s="51"/>
      <c r="K27" s="51"/>
    </row>
    <row r="28" spans="1:11">
      <c r="A28" s="51" t="s">
        <v>233</v>
      </c>
      <c r="B28" s="51" t="s">
        <v>234</v>
      </c>
      <c r="C28" s="51" t="s">
        <v>479</v>
      </c>
      <c r="D28" s="51" t="s">
        <v>238</v>
      </c>
      <c r="E28" s="51" t="s">
        <v>237</v>
      </c>
      <c r="F28" s="51" t="s">
        <v>126</v>
      </c>
      <c r="G28" s="51"/>
      <c r="H28" s="51"/>
      <c r="I28" s="51"/>
      <c r="J28" s="51"/>
      <c r="K28" s="51"/>
    </row>
    <row r="29" spans="1:11">
      <c r="A29" s="51" t="s">
        <v>233</v>
      </c>
      <c r="B29" s="51" t="s">
        <v>234</v>
      </c>
      <c r="C29" s="51" t="s">
        <v>480</v>
      </c>
      <c r="D29" s="51" t="s">
        <v>240</v>
      </c>
      <c r="E29" s="51" t="s">
        <v>239</v>
      </c>
      <c r="F29" s="51" t="s">
        <v>121</v>
      </c>
      <c r="G29" s="51"/>
      <c r="H29" s="51"/>
      <c r="I29" s="51"/>
      <c r="J29" s="51"/>
      <c r="K29" s="51"/>
    </row>
    <row r="30" spans="1:11">
      <c r="A30" s="51" t="s">
        <v>233</v>
      </c>
      <c r="B30" s="51" t="s">
        <v>234</v>
      </c>
      <c r="C30" s="51" t="s">
        <v>481</v>
      </c>
      <c r="D30" s="51" t="s">
        <v>243</v>
      </c>
      <c r="E30" s="51" t="s">
        <v>241</v>
      </c>
      <c r="F30" s="51" t="s">
        <v>242</v>
      </c>
      <c r="G30" s="51"/>
      <c r="H30" s="51"/>
      <c r="I30" s="51"/>
      <c r="J30" s="51"/>
      <c r="K30" s="51"/>
    </row>
    <row r="31" spans="1:11">
      <c r="A31" s="51" t="s">
        <v>233</v>
      </c>
      <c r="B31" s="51" t="s">
        <v>234</v>
      </c>
      <c r="C31" s="51" t="s">
        <v>482</v>
      </c>
      <c r="D31" s="51" t="s">
        <v>124</v>
      </c>
      <c r="E31" s="51" t="s">
        <v>244</v>
      </c>
      <c r="F31" s="51" t="s">
        <v>125</v>
      </c>
      <c r="G31" s="51"/>
      <c r="H31" s="51"/>
      <c r="I31" s="51"/>
      <c r="J31" s="51"/>
      <c r="K31" s="51"/>
    </row>
    <row r="32" spans="1:11">
      <c r="A32" s="51" t="s">
        <v>233</v>
      </c>
      <c r="B32" s="51" t="s">
        <v>234</v>
      </c>
      <c r="C32" s="51" t="s">
        <v>483</v>
      </c>
      <c r="D32" s="51" t="s">
        <v>22</v>
      </c>
      <c r="E32" s="51" t="s">
        <v>245</v>
      </c>
      <c r="F32" s="51" t="s">
        <v>23</v>
      </c>
      <c r="G32" s="51"/>
      <c r="H32" s="51"/>
      <c r="I32" s="51"/>
      <c r="J32" s="51"/>
      <c r="K32" s="51"/>
    </row>
    <row r="33" spans="1:11">
      <c r="A33" s="51" t="s">
        <v>233</v>
      </c>
      <c r="B33" s="51" t="s">
        <v>234</v>
      </c>
      <c r="C33" s="51" t="s">
        <v>484</v>
      </c>
      <c r="D33" s="51" t="s">
        <v>248</v>
      </c>
      <c r="E33" s="51" t="s">
        <v>246</v>
      </c>
      <c r="F33" s="51" t="s">
        <v>247</v>
      </c>
      <c r="G33" s="51"/>
      <c r="H33" s="51"/>
      <c r="I33" s="51"/>
      <c r="J33" s="51"/>
      <c r="K33" s="51"/>
    </row>
    <row r="34" spans="1:11">
      <c r="A34" s="51" t="s">
        <v>233</v>
      </c>
      <c r="B34" s="51" t="s">
        <v>234</v>
      </c>
      <c r="C34" s="51" t="s">
        <v>485</v>
      </c>
      <c r="D34" s="51" t="s">
        <v>12</v>
      </c>
      <c r="E34" s="51" t="s">
        <v>249</v>
      </c>
      <c r="F34" s="51" t="s">
        <v>13</v>
      </c>
      <c r="G34" s="51"/>
      <c r="H34" s="51"/>
      <c r="I34" s="51"/>
      <c r="J34" s="51"/>
      <c r="K34" s="51"/>
    </row>
    <row r="35" spans="1:11">
      <c r="A35" s="51" t="s">
        <v>233</v>
      </c>
      <c r="B35" s="51" t="s">
        <v>234</v>
      </c>
      <c r="C35" s="51" t="s">
        <v>486</v>
      </c>
      <c r="D35" s="51" t="s">
        <v>128</v>
      </c>
      <c r="E35" s="51" t="s">
        <v>250</v>
      </c>
      <c r="F35" s="51" t="s">
        <v>14</v>
      </c>
      <c r="G35" s="51"/>
      <c r="H35" s="51"/>
      <c r="I35" s="51"/>
      <c r="J35" s="51"/>
      <c r="K35" s="51"/>
    </row>
    <row r="36" spans="1:11">
      <c r="A36" s="51" t="s">
        <v>233</v>
      </c>
      <c r="B36" s="51" t="s">
        <v>234</v>
      </c>
      <c r="C36" s="51" t="s">
        <v>487</v>
      </c>
      <c r="D36" s="51" t="s">
        <v>33</v>
      </c>
      <c r="E36" s="51" t="s">
        <v>251</v>
      </c>
      <c r="F36" s="51" t="s">
        <v>138</v>
      </c>
      <c r="G36" s="51"/>
      <c r="H36" s="51"/>
      <c r="I36" s="51"/>
      <c r="J36" s="51"/>
      <c r="K36" s="51"/>
    </row>
    <row r="37" spans="1:11">
      <c r="A37" s="51" t="s">
        <v>233</v>
      </c>
      <c r="B37" s="51" t="s">
        <v>234</v>
      </c>
      <c r="C37" s="51" t="s">
        <v>488</v>
      </c>
      <c r="D37" s="51" t="s">
        <v>15</v>
      </c>
      <c r="E37" s="51" t="s">
        <v>34</v>
      </c>
      <c r="F37" s="51" t="s">
        <v>16</v>
      </c>
      <c r="G37" s="51"/>
      <c r="H37" s="51"/>
      <c r="I37" s="51"/>
      <c r="J37" s="51"/>
      <c r="K37" s="51"/>
    </row>
    <row r="38" spans="1:11">
      <c r="A38" s="51" t="s">
        <v>233</v>
      </c>
      <c r="B38" s="51" t="s">
        <v>234</v>
      </c>
      <c r="C38" s="51" t="s">
        <v>489</v>
      </c>
      <c r="D38" s="51" t="s">
        <v>254</v>
      </c>
      <c r="E38" s="51" t="s">
        <v>252</v>
      </c>
      <c r="F38" s="51" t="s">
        <v>253</v>
      </c>
      <c r="G38" s="51"/>
      <c r="H38" s="51"/>
      <c r="I38" s="51"/>
      <c r="J38" s="51"/>
      <c r="K38" s="51"/>
    </row>
    <row r="39" spans="1:11">
      <c r="A39" s="51" t="s">
        <v>233</v>
      </c>
      <c r="B39" s="51" t="s">
        <v>234</v>
      </c>
      <c r="C39" s="51" t="s">
        <v>490</v>
      </c>
      <c r="D39" s="51" t="s">
        <v>257</v>
      </c>
      <c r="E39" s="51" t="s">
        <v>255</v>
      </c>
      <c r="F39" s="51" t="s">
        <v>256</v>
      </c>
      <c r="G39" s="51"/>
      <c r="H39" s="51"/>
      <c r="I39" s="51"/>
      <c r="J39" s="51"/>
      <c r="K39" s="51"/>
    </row>
    <row r="40" spans="1:11">
      <c r="A40" s="51" t="s">
        <v>233</v>
      </c>
      <c r="B40" s="51" t="s">
        <v>234</v>
      </c>
      <c r="C40" s="51" t="s">
        <v>491</v>
      </c>
      <c r="D40" s="51" t="s">
        <v>25</v>
      </c>
      <c r="E40" s="51" t="s">
        <v>258</v>
      </c>
      <c r="F40" s="51" t="s">
        <v>26</v>
      </c>
      <c r="G40" s="51"/>
      <c r="H40" s="51"/>
      <c r="I40" s="51"/>
      <c r="J40" s="51"/>
      <c r="K40" s="51"/>
    </row>
    <row r="41" spans="1:11">
      <c r="A41" s="51" t="s">
        <v>233</v>
      </c>
      <c r="B41" s="51" t="s">
        <v>234</v>
      </c>
      <c r="C41" s="51" t="s">
        <v>492</v>
      </c>
      <c r="D41" s="51" t="s">
        <v>261</v>
      </c>
      <c r="E41" s="51" t="s">
        <v>259</v>
      </c>
      <c r="F41" s="51" t="s">
        <v>260</v>
      </c>
      <c r="G41" s="51"/>
      <c r="H41" s="51"/>
      <c r="I41" s="51"/>
      <c r="J41" s="51"/>
      <c r="K41" s="51"/>
    </row>
    <row r="42" spans="1:11">
      <c r="A42" s="51" t="s">
        <v>233</v>
      </c>
      <c r="B42" s="51" t="s">
        <v>234</v>
      </c>
      <c r="C42" s="51" t="s">
        <v>493</v>
      </c>
      <c r="D42" s="51" t="s">
        <v>129</v>
      </c>
      <c r="E42" s="51" t="s">
        <v>130</v>
      </c>
      <c r="F42" s="51" t="s">
        <v>131</v>
      </c>
      <c r="G42" s="51"/>
      <c r="H42" s="51"/>
      <c r="I42" s="51"/>
      <c r="J42" s="51"/>
      <c r="K42" s="51"/>
    </row>
    <row r="43" spans="1:11">
      <c r="A43" s="51" t="s">
        <v>233</v>
      </c>
      <c r="B43" s="51" t="s">
        <v>234</v>
      </c>
      <c r="C43" s="51" t="s">
        <v>494</v>
      </c>
      <c r="D43" s="51" t="s">
        <v>27</v>
      </c>
      <c r="E43" s="51" t="s">
        <v>262</v>
      </c>
      <c r="F43" s="51" t="s">
        <v>28</v>
      </c>
      <c r="G43" s="51"/>
      <c r="H43" s="51"/>
      <c r="I43" s="51"/>
      <c r="J43" s="51"/>
      <c r="K43" s="51"/>
    </row>
    <row r="44" spans="1:11">
      <c r="A44" s="51" t="s">
        <v>233</v>
      </c>
      <c r="B44" s="51" t="s">
        <v>234</v>
      </c>
      <c r="C44" s="51" t="s">
        <v>495</v>
      </c>
      <c r="D44" s="51" t="s">
        <v>31</v>
      </c>
      <c r="E44" s="51" t="s">
        <v>132</v>
      </c>
      <c r="F44" s="51" t="s">
        <v>32</v>
      </c>
      <c r="G44" s="51"/>
      <c r="H44" s="51"/>
      <c r="I44" s="51"/>
      <c r="J44" s="51"/>
      <c r="K44" s="51"/>
    </row>
    <row r="45" spans="1:11">
      <c r="A45" s="51" t="s">
        <v>233</v>
      </c>
      <c r="B45" s="51" t="s">
        <v>234</v>
      </c>
      <c r="C45" s="51" t="s">
        <v>496</v>
      </c>
      <c r="D45" s="51" t="s">
        <v>265</v>
      </c>
      <c r="E45" s="51" t="s">
        <v>263</v>
      </c>
      <c r="F45" s="51" t="s">
        <v>264</v>
      </c>
      <c r="G45" s="51"/>
      <c r="H45" s="51"/>
      <c r="I45" s="51"/>
      <c r="J45" s="51"/>
      <c r="K45" s="51"/>
    </row>
    <row r="46" spans="1:11">
      <c r="A46" s="51" t="s">
        <v>233</v>
      </c>
      <c r="B46" s="51" t="s">
        <v>234</v>
      </c>
      <c r="C46" s="51" t="s">
        <v>497</v>
      </c>
      <c r="D46" s="51" t="s">
        <v>17</v>
      </c>
      <c r="E46" s="51" t="s">
        <v>35</v>
      </c>
      <c r="F46" s="51" t="s">
        <v>18</v>
      </c>
      <c r="G46" s="51"/>
      <c r="H46" s="51"/>
      <c r="I46" s="51"/>
      <c r="J46" s="51"/>
      <c r="K46" s="51"/>
    </row>
    <row r="47" spans="1:11">
      <c r="A47" s="51" t="s">
        <v>233</v>
      </c>
      <c r="B47" s="51" t="s">
        <v>234</v>
      </c>
      <c r="C47" s="51" t="s">
        <v>498</v>
      </c>
      <c r="D47" s="51" t="s">
        <v>268</v>
      </c>
      <c r="E47" s="51" t="s">
        <v>266</v>
      </c>
      <c r="F47" s="51" t="s">
        <v>267</v>
      </c>
      <c r="G47" s="51"/>
      <c r="H47" s="51"/>
      <c r="I47" s="51"/>
      <c r="J47" s="51"/>
      <c r="K47" s="51"/>
    </row>
    <row r="48" spans="1:11">
      <c r="A48" s="51" t="s">
        <v>233</v>
      </c>
      <c r="B48" s="51" t="s">
        <v>234</v>
      </c>
      <c r="C48" s="51" t="s">
        <v>499</v>
      </c>
      <c r="D48" s="51" t="s">
        <v>271</v>
      </c>
      <c r="E48" s="51" t="s">
        <v>269</v>
      </c>
      <c r="F48" s="51" t="s">
        <v>270</v>
      </c>
      <c r="G48" s="51"/>
      <c r="H48" s="51"/>
      <c r="I48" s="51"/>
      <c r="J48" s="51"/>
      <c r="K48" s="51"/>
    </row>
    <row r="49" spans="1:11">
      <c r="A49" s="51" t="s">
        <v>233</v>
      </c>
      <c r="B49" s="51" t="s">
        <v>234</v>
      </c>
      <c r="C49" s="51" t="s">
        <v>500</v>
      </c>
      <c r="D49" s="51" t="s">
        <v>274</v>
      </c>
      <c r="E49" s="51" t="s">
        <v>272</v>
      </c>
      <c r="F49" s="51" t="s">
        <v>273</v>
      </c>
      <c r="G49" s="51"/>
      <c r="H49" s="51"/>
      <c r="I49" s="51"/>
      <c r="J49" s="51"/>
      <c r="K49" s="51"/>
    </row>
    <row r="50" spans="1:11">
      <c r="A50" s="51" t="s">
        <v>233</v>
      </c>
      <c r="B50" s="51" t="s">
        <v>234</v>
      </c>
      <c r="C50" s="51" t="s">
        <v>501</v>
      </c>
      <c r="D50" s="51" t="s">
        <v>276</v>
      </c>
      <c r="E50" s="51" t="s">
        <v>275</v>
      </c>
      <c r="F50" s="51" t="s">
        <v>120</v>
      </c>
      <c r="G50" s="51"/>
      <c r="H50" s="51"/>
      <c r="I50" s="51"/>
      <c r="J50" s="51"/>
      <c r="K50" s="51"/>
    </row>
    <row r="51" spans="1:11">
      <c r="A51" s="51" t="s">
        <v>233</v>
      </c>
      <c r="B51" s="51" t="s">
        <v>234</v>
      </c>
      <c r="C51" s="51" t="s">
        <v>502</v>
      </c>
      <c r="D51" s="51" t="s">
        <v>278</v>
      </c>
      <c r="E51" s="51" t="s">
        <v>277</v>
      </c>
      <c r="F51" s="51" t="s">
        <v>119</v>
      </c>
      <c r="G51" s="51"/>
      <c r="H51" s="51"/>
      <c r="I51" s="51"/>
      <c r="J51" s="51"/>
      <c r="K51" s="51"/>
    </row>
    <row r="52" spans="1:11">
      <c r="A52" s="51" t="s">
        <v>233</v>
      </c>
      <c r="B52" s="51" t="s">
        <v>234</v>
      </c>
      <c r="C52" s="51" t="s">
        <v>503</v>
      </c>
      <c r="D52" s="51" t="s">
        <v>281</v>
      </c>
      <c r="E52" s="51" t="s">
        <v>279</v>
      </c>
      <c r="F52" s="51" t="s">
        <v>280</v>
      </c>
      <c r="G52" s="51"/>
      <c r="H52" s="51"/>
      <c r="I52" s="51"/>
      <c r="J52" s="51"/>
      <c r="K52" s="51"/>
    </row>
    <row r="53" spans="1:11">
      <c r="A53" s="51" t="s">
        <v>233</v>
      </c>
      <c r="B53" s="51" t="s">
        <v>234</v>
      </c>
      <c r="C53" s="51" t="s">
        <v>504</v>
      </c>
      <c r="D53" s="51" t="s">
        <v>19</v>
      </c>
      <c r="E53" s="51" t="s">
        <v>282</v>
      </c>
      <c r="F53" s="51" t="s">
        <v>116</v>
      </c>
      <c r="G53" s="51"/>
      <c r="H53" s="51"/>
      <c r="I53" s="51"/>
      <c r="J53" s="51"/>
      <c r="K53" s="51"/>
    </row>
    <row r="54" spans="1:11">
      <c r="A54" s="51" t="s">
        <v>233</v>
      </c>
      <c r="B54" s="51" t="s">
        <v>234</v>
      </c>
      <c r="C54" s="51" t="s">
        <v>505</v>
      </c>
      <c r="D54" s="51" t="s">
        <v>284</v>
      </c>
      <c r="E54" s="51" t="s">
        <v>283</v>
      </c>
      <c r="F54" s="51" t="s">
        <v>122</v>
      </c>
      <c r="G54" s="51"/>
      <c r="H54" s="51"/>
      <c r="I54" s="51"/>
      <c r="J54" s="51"/>
      <c r="K54" s="51"/>
    </row>
    <row r="55" spans="1:11">
      <c r="A55" s="51" t="s">
        <v>233</v>
      </c>
      <c r="B55" s="51" t="s">
        <v>234</v>
      </c>
      <c r="C55" s="51" t="s">
        <v>506</v>
      </c>
      <c r="D55" s="51" t="s">
        <v>20</v>
      </c>
      <c r="E55" s="51" t="s">
        <v>285</v>
      </c>
      <c r="F55" s="51" t="s">
        <v>21</v>
      </c>
      <c r="G55" s="51"/>
      <c r="H55" s="51"/>
      <c r="I55" s="51"/>
      <c r="J55" s="51"/>
      <c r="K55" s="51"/>
    </row>
    <row r="56" spans="1:11">
      <c r="A56" s="51" t="s">
        <v>233</v>
      </c>
      <c r="B56" s="51" t="s">
        <v>234</v>
      </c>
      <c r="C56" s="51" t="s">
        <v>507</v>
      </c>
      <c r="D56" s="51" t="s">
        <v>288</v>
      </c>
      <c r="E56" s="51" t="s">
        <v>286</v>
      </c>
      <c r="F56" s="51" t="s">
        <v>287</v>
      </c>
      <c r="G56" s="51"/>
      <c r="H56" s="51"/>
      <c r="I56" s="51"/>
      <c r="J56" s="51"/>
      <c r="K56" s="51"/>
    </row>
    <row r="57" spans="1:11">
      <c r="A57" s="51" t="s">
        <v>233</v>
      </c>
      <c r="B57" s="51" t="s">
        <v>234</v>
      </c>
      <c r="C57" s="51" t="s">
        <v>508</v>
      </c>
      <c r="D57" s="51" t="s">
        <v>29</v>
      </c>
      <c r="E57" s="51" t="s">
        <v>289</v>
      </c>
      <c r="F57" s="51" t="s">
        <v>30</v>
      </c>
      <c r="G57" s="51"/>
      <c r="H57" s="51"/>
      <c r="I57" s="51"/>
      <c r="J57" s="51"/>
      <c r="K57" s="51"/>
    </row>
    <row r="58" spans="1:11">
      <c r="A58" s="51" t="s">
        <v>233</v>
      </c>
      <c r="B58" s="51" t="s">
        <v>234</v>
      </c>
      <c r="C58" s="51" t="s">
        <v>509</v>
      </c>
      <c r="D58" s="51" t="s">
        <v>292</v>
      </c>
      <c r="E58" s="51" t="s">
        <v>290</v>
      </c>
      <c r="F58" s="51" t="s">
        <v>291</v>
      </c>
      <c r="G58" s="51"/>
      <c r="H58" s="51"/>
      <c r="I58" s="51"/>
      <c r="J58" s="51"/>
      <c r="K58" s="51"/>
    </row>
    <row r="59" spans="1:11">
      <c r="A59" s="51" t="s">
        <v>233</v>
      </c>
      <c r="B59" s="51" t="s">
        <v>234</v>
      </c>
      <c r="C59" s="51" t="s">
        <v>510</v>
      </c>
      <c r="D59" s="51" t="s">
        <v>295</v>
      </c>
      <c r="E59" s="51" t="s">
        <v>293</v>
      </c>
      <c r="F59" s="51" t="s">
        <v>294</v>
      </c>
      <c r="G59" s="51"/>
      <c r="H59" s="51"/>
      <c r="I59" s="51"/>
      <c r="J59" s="51"/>
      <c r="K59" s="51"/>
    </row>
    <row r="60" spans="1:11">
      <c r="A60" s="51" t="s">
        <v>233</v>
      </c>
      <c r="B60" s="51" t="s">
        <v>234</v>
      </c>
      <c r="C60" s="51" t="s">
        <v>511</v>
      </c>
      <c r="D60" s="51" t="s">
        <v>24</v>
      </c>
      <c r="E60" s="51" t="s">
        <v>296</v>
      </c>
      <c r="F60" s="51" t="s">
        <v>127</v>
      </c>
      <c r="G60" s="51"/>
      <c r="H60" s="51"/>
      <c r="I60" s="51"/>
      <c r="J60" s="51"/>
      <c r="K60" s="51"/>
    </row>
    <row r="61" spans="1:11">
      <c r="A61" s="51" t="s">
        <v>233</v>
      </c>
      <c r="B61" s="51" t="s">
        <v>234</v>
      </c>
      <c r="C61" s="51" t="s">
        <v>512</v>
      </c>
      <c r="D61" s="51" t="s">
        <v>298</v>
      </c>
      <c r="E61" s="51" t="s">
        <v>36</v>
      </c>
      <c r="F61" s="51" t="s">
        <v>297</v>
      </c>
      <c r="G61" s="51"/>
      <c r="H61" s="51"/>
      <c r="I61" s="51"/>
      <c r="J61" s="51"/>
      <c r="K61" s="51"/>
    </row>
    <row r="62" spans="1:11">
      <c r="A62" s="51" t="s">
        <v>233</v>
      </c>
      <c r="B62" s="51" t="s">
        <v>234</v>
      </c>
      <c r="C62" s="51" t="s">
        <v>513</v>
      </c>
      <c r="D62" s="51" t="s">
        <v>301</v>
      </c>
      <c r="E62" s="51" t="s">
        <v>299</v>
      </c>
      <c r="F62" s="51" t="s">
        <v>300</v>
      </c>
      <c r="G62" s="51"/>
      <c r="H62" s="51"/>
      <c r="I62" s="51"/>
      <c r="J62" s="51"/>
      <c r="K62" s="51"/>
    </row>
    <row r="63" spans="1:11">
      <c r="A63" s="51" t="s">
        <v>233</v>
      </c>
      <c r="B63" s="51" t="s">
        <v>234</v>
      </c>
      <c r="C63" s="51" t="s">
        <v>514</v>
      </c>
      <c r="D63" s="51" t="s">
        <v>133</v>
      </c>
      <c r="E63" s="51" t="s">
        <v>134</v>
      </c>
      <c r="F63" s="51" t="s">
        <v>135</v>
      </c>
      <c r="G63" s="51"/>
      <c r="H63" s="51"/>
      <c r="I63" s="51"/>
      <c r="J63" s="51"/>
      <c r="K63" s="51"/>
    </row>
    <row r="64" spans="1:11">
      <c r="A64" s="51" t="s">
        <v>233</v>
      </c>
      <c r="B64" s="51" t="s">
        <v>234</v>
      </c>
      <c r="C64" s="51" t="s">
        <v>515</v>
      </c>
      <c r="D64" s="51" t="s">
        <v>136</v>
      </c>
      <c r="E64" s="51" t="s">
        <v>302</v>
      </c>
      <c r="F64" s="51" t="s">
        <v>137</v>
      </c>
      <c r="G64" s="51"/>
      <c r="H64" s="51"/>
      <c r="I64" s="51"/>
      <c r="J64" s="51"/>
      <c r="K64" s="51"/>
    </row>
    <row r="65" spans="1:11">
      <c r="A65" s="51" t="s">
        <v>303</v>
      </c>
      <c r="B65" s="51" t="s">
        <v>304</v>
      </c>
      <c r="C65" s="51" t="s">
        <v>559</v>
      </c>
      <c r="D65" s="51" t="s">
        <v>307</v>
      </c>
      <c r="E65" s="51" t="s">
        <v>305</v>
      </c>
      <c r="F65" s="51" t="s">
        <v>306</v>
      </c>
      <c r="G65" s="51"/>
      <c r="H65" s="51"/>
      <c r="I65" s="51"/>
      <c r="J65" s="51"/>
      <c r="K65" s="51"/>
    </row>
    <row r="66" spans="1:11">
      <c r="A66" s="51" t="s">
        <v>303</v>
      </c>
      <c r="B66" s="51" t="s">
        <v>304</v>
      </c>
      <c r="C66" s="51" t="s">
        <v>560</v>
      </c>
      <c r="D66" s="51" t="s">
        <v>310</v>
      </c>
      <c r="E66" s="51" t="s">
        <v>308</v>
      </c>
      <c r="F66" s="51" t="s">
        <v>309</v>
      </c>
      <c r="G66" s="51"/>
      <c r="H66" s="51"/>
      <c r="I66" s="51"/>
      <c r="J66" s="51"/>
      <c r="K66" s="51"/>
    </row>
    <row r="67" spans="1:11">
      <c r="A67" s="51" t="s">
        <v>303</v>
      </c>
      <c r="B67" s="51" t="s">
        <v>304</v>
      </c>
      <c r="C67" s="51" t="s">
        <v>516</v>
      </c>
      <c r="D67" s="51" t="s">
        <v>313</v>
      </c>
      <c r="E67" s="51" t="s">
        <v>311</v>
      </c>
      <c r="F67" s="51" t="s">
        <v>312</v>
      </c>
      <c r="G67" s="51"/>
      <c r="H67" s="51"/>
      <c r="I67" s="51"/>
      <c r="J67" s="51"/>
      <c r="K67" s="51"/>
    </row>
    <row r="68" spans="1:11">
      <c r="A68" s="51" t="s">
        <v>303</v>
      </c>
      <c r="B68" s="51" t="s">
        <v>304</v>
      </c>
      <c r="C68" s="51" t="s">
        <v>561</v>
      </c>
      <c r="D68" s="51" t="s">
        <v>316</v>
      </c>
      <c r="E68" s="51" t="s">
        <v>314</v>
      </c>
      <c r="F68" s="51" t="s">
        <v>315</v>
      </c>
      <c r="G68" s="51"/>
      <c r="H68" s="51"/>
      <c r="I68" s="51"/>
      <c r="J68" s="51"/>
      <c r="K68" s="51"/>
    </row>
    <row r="69" spans="1:11">
      <c r="A69" s="51" t="s">
        <v>303</v>
      </c>
      <c r="B69" s="51" t="s">
        <v>304</v>
      </c>
      <c r="C69" s="51" t="s">
        <v>517</v>
      </c>
      <c r="D69" s="51" t="s">
        <v>319</v>
      </c>
      <c r="E69" s="51" t="s">
        <v>317</v>
      </c>
      <c r="F69" s="51" t="s">
        <v>318</v>
      </c>
      <c r="G69" s="51"/>
      <c r="H69" s="51"/>
      <c r="I69" s="51"/>
      <c r="J69" s="51"/>
      <c r="K69" s="51"/>
    </row>
    <row r="70" spans="1:11">
      <c r="A70" s="51" t="s">
        <v>303</v>
      </c>
      <c r="B70" s="51" t="s">
        <v>304</v>
      </c>
      <c r="C70" s="51" t="s">
        <v>518</v>
      </c>
      <c r="D70" s="51" t="s">
        <v>322</v>
      </c>
      <c r="E70" s="51" t="s">
        <v>320</v>
      </c>
      <c r="F70" s="51" t="s">
        <v>321</v>
      </c>
      <c r="G70" s="51"/>
      <c r="H70" s="51"/>
      <c r="I70" s="51"/>
      <c r="J70" s="51"/>
      <c r="K70" s="51"/>
    </row>
    <row r="71" spans="1:11">
      <c r="A71" s="51" t="s">
        <v>303</v>
      </c>
      <c r="B71" s="51" t="s">
        <v>304</v>
      </c>
      <c r="C71" s="51" t="s">
        <v>562</v>
      </c>
      <c r="D71" s="51" t="s">
        <v>325</v>
      </c>
      <c r="E71" s="51" t="s">
        <v>323</v>
      </c>
      <c r="F71" s="51" t="s">
        <v>324</v>
      </c>
      <c r="G71" s="51"/>
      <c r="H71" s="51"/>
      <c r="I71" s="51"/>
      <c r="J71" s="51"/>
      <c r="K71" s="51"/>
    </row>
    <row r="72" spans="1:11">
      <c r="A72" s="51" t="s">
        <v>303</v>
      </c>
      <c r="B72" s="51" t="s">
        <v>304</v>
      </c>
      <c r="C72" s="51" t="s">
        <v>563</v>
      </c>
      <c r="D72" s="51" t="s">
        <v>328</v>
      </c>
      <c r="E72" s="51" t="s">
        <v>326</v>
      </c>
      <c r="F72" s="51" t="s">
        <v>327</v>
      </c>
      <c r="G72" s="51"/>
      <c r="H72" s="51"/>
      <c r="I72" s="51"/>
      <c r="J72" s="51"/>
      <c r="K72" s="51"/>
    </row>
    <row r="73" spans="1:11">
      <c r="A73" s="51" t="s">
        <v>303</v>
      </c>
      <c r="B73" s="51" t="s">
        <v>304</v>
      </c>
      <c r="C73" s="51" t="s">
        <v>519</v>
      </c>
      <c r="D73" s="51" t="s">
        <v>331</v>
      </c>
      <c r="E73" s="51" t="s">
        <v>329</v>
      </c>
      <c r="F73" s="51" t="s">
        <v>330</v>
      </c>
      <c r="G73" s="51"/>
      <c r="H73" s="51"/>
      <c r="I73" s="51"/>
      <c r="J73" s="51"/>
      <c r="K73" s="51"/>
    </row>
    <row r="74" spans="1:11">
      <c r="A74" s="51" t="s">
        <v>303</v>
      </c>
      <c r="B74" s="51" t="s">
        <v>304</v>
      </c>
      <c r="C74" s="51" t="s">
        <v>520</v>
      </c>
      <c r="D74" s="51" t="s">
        <v>334</v>
      </c>
      <c r="E74" s="51" t="s">
        <v>332</v>
      </c>
      <c r="F74" s="51" t="s">
        <v>333</v>
      </c>
      <c r="G74" s="51"/>
      <c r="H74" s="51"/>
      <c r="I74" s="51"/>
      <c r="J74" s="51"/>
      <c r="K74" s="51"/>
    </row>
    <row r="75" spans="1:11">
      <c r="A75" s="51" t="s">
        <v>303</v>
      </c>
      <c r="B75" s="51" t="s">
        <v>304</v>
      </c>
      <c r="C75" s="51" t="s">
        <v>521</v>
      </c>
      <c r="D75" s="51" t="s">
        <v>337</v>
      </c>
      <c r="E75" s="51" t="s">
        <v>335</v>
      </c>
      <c r="F75" s="51" t="s">
        <v>336</v>
      </c>
      <c r="G75" s="51"/>
      <c r="H75" s="51"/>
      <c r="I75" s="51"/>
      <c r="J75" s="51"/>
      <c r="K75" s="51"/>
    </row>
    <row r="76" spans="1:11">
      <c r="A76" s="51" t="s">
        <v>303</v>
      </c>
      <c r="B76" s="51" t="s">
        <v>304</v>
      </c>
      <c r="C76" s="51" t="s">
        <v>522</v>
      </c>
      <c r="D76" s="51" t="s">
        <v>340</v>
      </c>
      <c r="E76" s="51" t="s">
        <v>338</v>
      </c>
      <c r="F76" s="51" t="s">
        <v>339</v>
      </c>
      <c r="G76" s="51"/>
      <c r="H76" s="51"/>
      <c r="I76" s="51"/>
      <c r="J76" s="51"/>
      <c r="K76" s="51"/>
    </row>
    <row r="77" spans="1:11">
      <c r="A77" s="51" t="s">
        <v>303</v>
      </c>
      <c r="B77" s="51" t="s">
        <v>304</v>
      </c>
      <c r="C77" s="51" t="s">
        <v>523</v>
      </c>
      <c r="D77" s="51" t="s">
        <v>343</v>
      </c>
      <c r="E77" s="51" t="s">
        <v>341</v>
      </c>
      <c r="F77" s="51" t="s">
        <v>342</v>
      </c>
      <c r="G77" s="51"/>
      <c r="H77" s="51"/>
      <c r="I77" s="51"/>
      <c r="J77" s="51"/>
      <c r="K77" s="51"/>
    </row>
    <row r="78" spans="1:11">
      <c r="A78" s="51" t="s">
        <v>303</v>
      </c>
      <c r="B78" s="51" t="s">
        <v>304</v>
      </c>
      <c r="C78" s="51" t="s">
        <v>524</v>
      </c>
      <c r="D78" s="51" t="s">
        <v>346</v>
      </c>
      <c r="E78" s="51" t="s">
        <v>344</v>
      </c>
      <c r="F78" s="51" t="s">
        <v>345</v>
      </c>
      <c r="G78" s="51"/>
      <c r="H78" s="51"/>
      <c r="I78" s="51"/>
      <c r="J78" s="51"/>
      <c r="K78" s="51"/>
    </row>
    <row r="79" spans="1:11">
      <c r="A79" s="51" t="s">
        <v>303</v>
      </c>
      <c r="B79" s="51" t="s">
        <v>304</v>
      </c>
      <c r="C79" s="51" t="s">
        <v>525</v>
      </c>
      <c r="D79" s="51" t="s">
        <v>349</v>
      </c>
      <c r="E79" s="51" t="s">
        <v>347</v>
      </c>
      <c r="F79" s="51" t="s">
        <v>348</v>
      </c>
      <c r="G79" s="51"/>
      <c r="H79" s="51"/>
      <c r="I79" s="51"/>
      <c r="J79" s="51"/>
      <c r="K79" s="51"/>
    </row>
    <row r="80" spans="1:11">
      <c r="A80" s="51" t="s">
        <v>303</v>
      </c>
      <c r="B80" s="51" t="s">
        <v>304</v>
      </c>
      <c r="C80" s="51" t="s">
        <v>526</v>
      </c>
      <c r="D80" s="51" t="s">
        <v>352</v>
      </c>
      <c r="E80" s="51" t="s">
        <v>350</v>
      </c>
      <c r="F80" s="51" t="s">
        <v>351</v>
      </c>
      <c r="G80" s="51"/>
      <c r="H80" s="51"/>
      <c r="I80" s="51"/>
      <c r="J80" s="51"/>
      <c r="K80" s="51"/>
    </row>
    <row r="81" spans="1:11">
      <c r="A81" s="51" t="s">
        <v>303</v>
      </c>
      <c r="B81" s="51" t="s">
        <v>304</v>
      </c>
      <c r="C81" s="51" t="s">
        <v>527</v>
      </c>
      <c r="D81" s="51" t="s">
        <v>355</v>
      </c>
      <c r="E81" s="51" t="s">
        <v>353</v>
      </c>
      <c r="F81" s="51" t="s">
        <v>354</v>
      </c>
      <c r="G81" s="51"/>
      <c r="H81" s="51"/>
      <c r="I81" s="51"/>
      <c r="J81" s="51"/>
      <c r="K81" s="51"/>
    </row>
    <row r="82" spans="1:11">
      <c r="A82" s="51" t="s">
        <v>303</v>
      </c>
      <c r="B82" s="51" t="s">
        <v>304</v>
      </c>
      <c r="C82" s="51" t="s">
        <v>528</v>
      </c>
      <c r="D82" s="51" t="s">
        <v>358</v>
      </c>
      <c r="E82" s="51" t="s">
        <v>356</v>
      </c>
      <c r="F82" s="51" t="s">
        <v>357</v>
      </c>
      <c r="G82" s="51"/>
      <c r="H82" s="51"/>
      <c r="I82" s="51"/>
      <c r="J82" s="51"/>
      <c r="K82" s="51"/>
    </row>
    <row r="83" spans="1:11">
      <c r="A83" s="51" t="s">
        <v>303</v>
      </c>
      <c r="B83" s="51" t="s">
        <v>304</v>
      </c>
      <c r="C83" s="51" t="s">
        <v>529</v>
      </c>
      <c r="D83" s="51" t="s">
        <v>361</v>
      </c>
      <c r="E83" s="51" t="s">
        <v>359</v>
      </c>
      <c r="F83" s="51" t="s">
        <v>360</v>
      </c>
      <c r="G83" s="51"/>
      <c r="H83" s="51"/>
      <c r="I83" s="51"/>
      <c r="J83" s="51"/>
      <c r="K83" s="51"/>
    </row>
    <row r="84" spans="1:11">
      <c r="A84" s="51" t="s">
        <v>303</v>
      </c>
      <c r="B84" s="51" t="s">
        <v>304</v>
      </c>
      <c r="C84" s="51" t="s">
        <v>564</v>
      </c>
      <c r="D84" s="51" t="s">
        <v>364</v>
      </c>
      <c r="E84" s="51" t="s">
        <v>362</v>
      </c>
      <c r="F84" s="51" t="s">
        <v>363</v>
      </c>
      <c r="G84" s="51"/>
      <c r="H84" s="51"/>
      <c r="I84" s="51"/>
      <c r="J84" s="51"/>
      <c r="K84" s="51"/>
    </row>
    <row r="85" spans="1:11">
      <c r="A85" s="51" t="s">
        <v>303</v>
      </c>
      <c r="B85" s="51" t="s">
        <v>304</v>
      </c>
      <c r="C85" s="51" t="s">
        <v>530</v>
      </c>
      <c r="D85" s="51" t="s">
        <v>367</v>
      </c>
      <c r="E85" s="51" t="s">
        <v>365</v>
      </c>
      <c r="F85" s="51" t="s">
        <v>366</v>
      </c>
      <c r="G85" s="51"/>
      <c r="H85" s="51"/>
      <c r="I85" s="51"/>
      <c r="J85" s="51"/>
      <c r="K85" s="51"/>
    </row>
    <row r="86" spans="1:11">
      <c r="A86" s="51" t="s">
        <v>303</v>
      </c>
      <c r="B86" s="51" t="s">
        <v>304</v>
      </c>
      <c r="C86" s="51" t="s">
        <v>531</v>
      </c>
      <c r="D86" s="51" t="s">
        <v>370</v>
      </c>
      <c r="E86" s="51" t="s">
        <v>368</v>
      </c>
      <c r="F86" s="51" t="s">
        <v>369</v>
      </c>
      <c r="G86" s="51"/>
      <c r="H86" s="51"/>
      <c r="I86" s="51"/>
      <c r="J86" s="51"/>
      <c r="K86" s="51"/>
    </row>
    <row r="87" spans="1:11">
      <c r="A87" s="51" t="s">
        <v>303</v>
      </c>
      <c r="B87" s="51" t="s">
        <v>304</v>
      </c>
      <c r="C87" s="51" t="s">
        <v>565</v>
      </c>
      <c r="D87" s="51" t="s">
        <v>373</v>
      </c>
      <c r="E87" s="51" t="s">
        <v>371</v>
      </c>
      <c r="F87" s="51" t="s">
        <v>372</v>
      </c>
      <c r="G87" s="51"/>
      <c r="H87" s="51"/>
      <c r="I87" s="51"/>
      <c r="J87" s="51"/>
      <c r="K87" s="51"/>
    </row>
    <row r="88" spans="1:11">
      <c r="A88" s="51" t="s">
        <v>303</v>
      </c>
      <c r="B88" s="51" t="s">
        <v>304</v>
      </c>
      <c r="C88" s="51" t="s">
        <v>566</v>
      </c>
      <c r="D88" s="51" t="s">
        <v>376</v>
      </c>
      <c r="E88" s="51" t="s">
        <v>374</v>
      </c>
      <c r="F88" s="51" t="s">
        <v>375</v>
      </c>
      <c r="G88" s="51"/>
      <c r="H88" s="51"/>
      <c r="I88" s="51"/>
      <c r="J88" s="51"/>
      <c r="K88" s="51"/>
    </row>
    <row r="89" spans="1:11">
      <c r="A89" s="51" t="s">
        <v>303</v>
      </c>
      <c r="B89" s="51" t="s">
        <v>304</v>
      </c>
      <c r="C89" s="51" t="s">
        <v>532</v>
      </c>
      <c r="D89" s="51" t="s">
        <v>379</v>
      </c>
      <c r="E89" s="51" t="s">
        <v>377</v>
      </c>
      <c r="F89" s="51" t="s">
        <v>378</v>
      </c>
      <c r="G89" s="51"/>
      <c r="H89" s="51"/>
      <c r="I89" s="51"/>
      <c r="J89" s="51"/>
      <c r="K89" s="51"/>
    </row>
    <row r="90" spans="1:11">
      <c r="A90" s="51" t="s">
        <v>303</v>
      </c>
      <c r="B90" s="51" t="s">
        <v>304</v>
      </c>
      <c r="C90" s="51" t="s">
        <v>567</v>
      </c>
      <c r="D90" s="51" t="s">
        <v>382</v>
      </c>
      <c r="E90" s="51" t="s">
        <v>380</v>
      </c>
      <c r="F90" s="51" t="s">
        <v>381</v>
      </c>
      <c r="G90" s="51"/>
      <c r="H90" s="51"/>
      <c r="I90" s="51"/>
      <c r="J90" s="51"/>
      <c r="K90" s="51"/>
    </row>
    <row r="91" spans="1:11">
      <c r="A91" s="51" t="s">
        <v>303</v>
      </c>
      <c r="B91" s="51" t="s">
        <v>304</v>
      </c>
      <c r="C91" s="51" t="s">
        <v>533</v>
      </c>
      <c r="D91" s="51" t="s">
        <v>385</v>
      </c>
      <c r="E91" s="51" t="s">
        <v>383</v>
      </c>
      <c r="F91" s="51" t="s">
        <v>384</v>
      </c>
      <c r="G91" s="51"/>
      <c r="H91" s="51"/>
      <c r="I91" s="51"/>
      <c r="J91" s="51"/>
      <c r="K91" s="51"/>
    </row>
    <row r="92" spans="1:11">
      <c r="A92" s="51" t="s">
        <v>303</v>
      </c>
      <c r="B92" s="51" t="s">
        <v>304</v>
      </c>
      <c r="C92" s="51" t="s">
        <v>534</v>
      </c>
      <c r="D92" s="51" t="s">
        <v>388</v>
      </c>
      <c r="E92" s="51" t="s">
        <v>386</v>
      </c>
      <c r="F92" s="51" t="s">
        <v>387</v>
      </c>
      <c r="G92" s="51"/>
      <c r="H92" s="51"/>
      <c r="I92" s="51"/>
      <c r="J92" s="51"/>
      <c r="K92" s="51"/>
    </row>
    <row r="93" spans="1:11">
      <c r="A93" s="51" t="s">
        <v>303</v>
      </c>
      <c r="B93" s="51" t="s">
        <v>304</v>
      </c>
      <c r="C93" s="51" t="s">
        <v>535</v>
      </c>
      <c r="D93" s="51" t="s">
        <v>391</v>
      </c>
      <c r="E93" s="51" t="s">
        <v>389</v>
      </c>
      <c r="F93" s="51" t="s">
        <v>390</v>
      </c>
      <c r="G93" s="51"/>
      <c r="H93" s="51"/>
      <c r="I93" s="51"/>
      <c r="J93" s="51"/>
      <c r="K93" s="51"/>
    </row>
    <row r="94" spans="1:11">
      <c r="A94" s="51" t="s">
        <v>303</v>
      </c>
      <c r="B94" s="51" t="s">
        <v>304</v>
      </c>
      <c r="C94" s="51" t="s">
        <v>536</v>
      </c>
      <c r="D94" s="51" t="s">
        <v>394</v>
      </c>
      <c r="E94" s="51" t="s">
        <v>392</v>
      </c>
      <c r="F94" s="51" t="s">
        <v>393</v>
      </c>
      <c r="G94" s="51"/>
      <c r="H94" s="51"/>
      <c r="I94" s="51"/>
      <c r="J94" s="51"/>
      <c r="K94" s="51"/>
    </row>
    <row r="95" spans="1:11">
      <c r="A95" s="51" t="s">
        <v>303</v>
      </c>
      <c r="B95" s="51" t="s">
        <v>304</v>
      </c>
      <c r="C95" s="51" t="s">
        <v>537</v>
      </c>
      <c r="D95" s="51" t="s">
        <v>397</v>
      </c>
      <c r="E95" s="51" t="s">
        <v>395</v>
      </c>
      <c r="F95" s="51" t="s">
        <v>396</v>
      </c>
      <c r="G95" s="51"/>
      <c r="H95" s="51"/>
      <c r="I95" s="51"/>
      <c r="J95" s="51"/>
      <c r="K95" s="51"/>
    </row>
    <row r="96" spans="1:11">
      <c r="A96" s="51" t="s">
        <v>303</v>
      </c>
      <c r="B96" s="51" t="s">
        <v>304</v>
      </c>
      <c r="C96" s="51" t="s">
        <v>538</v>
      </c>
      <c r="D96" s="51" t="s">
        <v>399</v>
      </c>
      <c r="E96" s="51" t="s">
        <v>398</v>
      </c>
      <c r="F96" s="51" t="s">
        <v>575</v>
      </c>
      <c r="G96" s="51"/>
      <c r="H96" s="51"/>
      <c r="I96" s="51"/>
      <c r="J96" s="51"/>
      <c r="K96" s="51"/>
    </row>
    <row r="97" spans="1:11">
      <c r="A97" s="51" t="s">
        <v>400</v>
      </c>
      <c r="B97" s="51" t="s">
        <v>401</v>
      </c>
      <c r="C97" s="51" t="s">
        <v>539</v>
      </c>
      <c r="D97" s="51" t="s">
        <v>404</v>
      </c>
      <c r="E97" s="51" t="s">
        <v>402</v>
      </c>
      <c r="F97" s="51" t="s">
        <v>403</v>
      </c>
      <c r="G97" s="51"/>
      <c r="H97" s="51"/>
      <c r="I97" s="51"/>
      <c r="J97" s="51"/>
      <c r="K97" s="51"/>
    </row>
    <row r="98" spans="1:11">
      <c r="A98" s="51" t="s">
        <v>400</v>
      </c>
      <c r="B98" s="51" t="s">
        <v>401</v>
      </c>
      <c r="C98" s="51" t="s">
        <v>568</v>
      </c>
      <c r="D98" s="51" t="s">
        <v>407</v>
      </c>
      <c r="E98" s="51" t="s">
        <v>405</v>
      </c>
      <c r="F98" s="51" t="s">
        <v>406</v>
      </c>
      <c r="G98" s="51"/>
      <c r="H98" s="51"/>
      <c r="I98" s="51"/>
      <c r="J98" s="51"/>
      <c r="K98" s="51"/>
    </row>
    <row r="99" spans="1:11">
      <c r="A99" s="51" t="s">
        <v>400</v>
      </c>
      <c r="B99" s="51" t="s">
        <v>401</v>
      </c>
      <c r="C99" s="51" t="s">
        <v>540</v>
      </c>
      <c r="D99" s="51" t="s">
        <v>410</v>
      </c>
      <c r="E99" s="51" t="s">
        <v>408</v>
      </c>
      <c r="F99" s="51" t="s">
        <v>409</v>
      </c>
      <c r="G99" s="51"/>
      <c r="H99" s="51"/>
      <c r="I99" s="51"/>
      <c r="J99" s="51"/>
      <c r="K99" s="51"/>
    </row>
    <row r="100" spans="1:11">
      <c r="A100" s="51" t="s">
        <v>400</v>
      </c>
      <c r="B100" s="51" t="s">
        <v>401</v>
      </c>
      <c r="C100" s="51" t="s">
        <v>541</v>
      </c>
      <c r="D100" s="51" t="s">
        <v>413</v>
      </c>
      <c r="E100" s="51" t="s">
        <v>411</v>
      </c>
      <c r="F100" s="51" t="s">
        <v>412</v>
      </c>
      <c r="G100" s="51"/>
      <c r="H100" s="51"/>
      <c r="I100" s="51"/>
      <c r="J100" s="51"/>
      <c r="K100" s="51"/>
    </row>
    <row r="101" spans="1:11">
      <c r="A101" s="51" t="s">
        <v>400</v>
      </c>
      <c r="B101" s="51" t="s">
        <v>401</v>
      </c>
      <c r="C101" s="51" t="s">
        <v>569</v>
      </c>
      <c r="D101" s="51" t="s">
        <v>416</v>
      </c>
      <c r="E101" s="51" t="s">
        <v>414</v>
      </c>
      <c r="F101" s="51" t="s">
        <v>415</v>
      </c>
      <c r="G101" s="51"/>
      <c r="H101" s="51"/>
      <c r="I101" s="51"/>
      <c r="J101" s="51"/>
      <c r="K101" s="51"/>
    </row>
    <row r="102" spans="1:11">
      <c r="A102" s="51" t="s">
        <v>400</v>
      </c>
      <c r="B102" s="51" t="s">
        <v>401</v>
      </c>
      <c r="C102" s="51" t="s">
        <v>542</v>
      </c>
      <c r="D102" s="51" t="s">
        <v>419</v>
      </c>
      <c r="E102" s="51" t="s">
        <v>417</v>
      </c>
      <c r="F102" s="51" t="s">
        <v>418</v>
      </c>
      <c r="G102" s="51"/>
      <c r="H102" s="51"/>
      <c r="I102" s="51"/>
      <c r="J102" s="51"/>
      <c r="K102" s="51"/>
    </row>
    <row r="103" spans="1:11">
      <c r="A103" s="51" t="s">
        <v>420</v>
      </c>
      <c r="B103" s="51" t="s">
        <v>421</v>
      </c>
      <c r="C103" s="51" t="s">
        <v>543</v>
      </c>
      <c r="D103" s="51" t="s">
        <v>424</v>
      </c>
      <c r="E103" s="51" t="s">
        <v>422</v>
      </c>
      <c r="F103" s="51" t="s">
        <v>423</v>
      </c>
      <c r="G103" s="51"/>
      <c r="H103" s="51"/>
      <c r="I103" s="51"/>
      <c r="J103" s="51"/>
      <c r="K103" s="51"/>
    </row>
    <row r="104" spans="1:11">
      <c r="A104" s="51" t="s">
        <v>420</v>
      </c>
      <c r="B104" s="51" t="s">
        <v>421</v>
      </c>
      <c r="C104" s="51" t="s">
        <v>544</v>
      </c>
      <c r="D104" s="51" t="s">
        <v>427</v>
      </c>
      <c r="E104" s="51" t="s">
        <v>425</v>
      </c>
      <c r="F104" s="51" t="s">
        <v>426</v>
      </c>
      <c r="G104" s="51"/>
      <c r="H104" s="51"/>
      <c r="I104" s="51"/>
      <c r="J104" s="51"/>
      <c r="K104" s="51"/>
    </row>
    <row r="105" spans="1:11">
      <c r="A105" s="51" t="s">
        <v>420</v>
      </c>
      <c r="B105" s="51" t="s">
        <v>421</v>
      </c>
      <c r="C105" s="51" t="s">
        <v>545</v>
      </c>
      <c r="D105" s="51" t="s">
        <v>429</v>
      </c>
      <c r="E105" s="51" t="s">
        <v>428</v>
      </c>
      <c r="F105" s="51"/>
      <c r="G105" s="51"/>
      <c r="H105" s="51"/>
      <c r="I105" s="51"/>
      <c r="J105" s="51"/>
      <c r="K105" s="51"/>
    </row>
    <row r="106" spans="1:11">
      <c r="A106" s="51" t="s">
        <v>420</v>
      </c>
      <c r="B106" s="51" t="s">
        <v>421</v>
      </c>
      <c r="C106" s="51" t="s">
        <v>546</v>
      </c>
      <c r="D106" s="51" t="s">
        <v>432</v>
      </c>
      <c r="E106" s="51" t="s">
        <v>430</v>
      </c>
      <c r="F106" s="51" t="s">
        <v>431</v>
      </c>
      <c r="G106" s="51"/>
      <c r="H106" s="51"/>
      <c r="I106" s="51"/>
      <c r="J106" s="51"/>
      <c r="K106" s="51"/>
    </row>
    <row r="107" spans="1:11">
      <c r="A107" s="51" t="s">
        <v>420</v>
      </c>
      <c r="B107" s="51" t="s">
        <v>421</v>
      </c>
      <c r="C107" s="51" t="s">
        <v>547</v>
      </c>
      <c r="D107" s="51" t="s">
        <v>435</v>
      </c>
      <c r="E107" s="51" t="s">
        <v>433</v>
      </c>
      <c r="F107" s="51" t="s">
        <v>434</v>
      </c>
      <c r="G107" s="51"/>
      <c r="H107" s="51"/>
      <c r="I107" s="51"/>
      <c r="J107" s="51"/>
      <c r="K107" s="51"/>
    </row>
    <row r="108" spans="1:11">
      <c r="A108" s="51" t="s">
        <v>420</v>
      </c>
      <c r="B108" s="51" t="s">
        <v>421</v>
      </c>
      <c r="C108" s="51" t="s">
        <v>548</v>
      </c>
      <c r="D108" s="51" t="s">
        <v>438</v>
      </c>
      <c r="E108" s="51" t="s">
        <v>436</v>
      </c>
      <c r="F108" s="51" t="s">
        <v>437</v>
      </c>
      <c r="G108" s="51"/>
      <c r="H108" s="51"/>
      <c r="I108" s="51"/>
      <c r="J108" s="51"/>
      <c r="K108" s="51"/>
    </row>
    <row r="109" spans="1:11">
      <c r="A109" s="51" t="s">
        <v>420</v>
      </c>
      <c r="B109" s="51" t="s">
        <v>421</v>
      </c>
      <c r="C109" s="51" t="s">
        <v>549</v>
      </c>
      <c r="D109" s="51" t="s">
        <v>441</v>
      </c>
      <c r="E109" s="51" t="s">
        <v>439</v>
      </c>
      <c r="F109" s="51" t="s">
        <v>440</v>
      </c>
      <c r="G109" s="51"/>
      <c r="H109" s="51"/>
      <c r="I109" s="51"/>
      <c r="J109" s="51"/>
      <c r="K109" s="51"/>
    </row>
    <row r="110" spans="1:11">
      <c r="A110" s="51" t="s">
        <v>420</v>
      </c>
      <c r="B110" s="51" t="s">
        <v>421</v>
      </c>
      <c r="C110" s="51" t="s">
        <v>550</v>
      </c>
      <c r="D110" s="51" t="s">
        <v>444</v>
      </c>
      <c r="E110" s="51" t="s">
        <v>442</v>
      </c>
      <c r="F110" s="51" t="s">
        <v>443</v>
      </c>
      <c r="G110" s="51"/>
      <c r="H110" s="51"/>
      <c r="I110" s="51"/>
      <c r="J110" s="51"/>
      <c r="K110" s="51"/>
    </row>
    <row r="111" spans="1:11">
      <c r="A111" s="51" t="s">
        <v>420</v>
      </c>
      <c r="B111" s="51" t="s">
        <v>421</v>
      </c>
      <c r="C111" s="51" t="s">
        <v>551</v>
      </c>
      <c r="D111" s="51" t="s">
        <v>447</v>
      </c>
      <c r="E111" s="51" t="s">
        <v>445</v>
      </c>
      <c r="F111" s="51" t="s">
        <v>446</v>
      </c>
      <c r="G111" s="51"/>
      <c r="H111" s="51"/>
      <c r="I111" s="51"/>
      <c r="J111" s="51"/>
      <c r="K111" s="51"/>
    </row>
    <row r="112" spans="1:11">
      <c r="A112" s="51" t="s">
        <v>420</v>
      </c>
      <c r="B112" s="51" t="s">
        <v>421</v>
      </c>
      <c r="C112" s="51" t="s">
        <v>552</v>
      </c>
      <c r="D112" s="51" t="s">
        <v>450</v>
      </c>
      <c r="E112" s="51" t="s">
        <v>448</v>
      </c>
      <c r="F112" s="51" t="s">
        <v>449</v>
      </c>
      <c r="G112" s="51"/>
      <c r="H112" s="51"/>
      <c r="I112" s="51"/>
      <c r="J112" s="51"/>
      <c r="K112" s="51"/>
    </row>
    <row r="113" spans="1:11">
      <c r="A113" s="51" t="s">
        <v>420</v>
      </c>
      <c r="B113" s="51" t="s">
        <v>421</v>
      </c>
      <c r="C113" s="51" t="s">
        <v>553</v>
      </c>
      <c r="D113" s="51" t="s">
        <v>453</v>
      </c>
      <c r="E113" s="51" t="s">
        <v>451</v>
      </c>
      <c r="F113" s="51" t="s">
        <v>452</v>
      </c>
      <c r="G113" s="51"/>
      <c r="H113" s="51"/>
      <c r="I113" s="51"/>
      <c r="J113" s="51"/>
      <c r="K113" s="51"/>
    </row>
    <row r="114" spans="1:11">
      <c r="A114" s="51" t="s">
        <v>420</v>
      </c>
      <c r="B114" s="51" t="s">
        <v>421</v>
      </c>
      <c r="C114" s="51" t="s">
        <v>554</v>
      </c>
      <c r="D114" s="51" t="s">
        <v>456</v>
      </c>
      <c r="E114" s="51" t="s">
        <v>454</v>
      </c>
      <c r="F114" s="51" t="s">
        <v>455</v>
      </c>
      <c r="G114" s="51"/>
      <c r="H114" s="51"/>
      <c r="I114" s="51"/>
      <c r="J114" s="51"/>
      <c r="K114" s="51"/>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CBECB-27CA-4B6B-8054-5332B25A5584}">
  <sheetPr>
    <pageSetUpPr fitToPage="1"/>
  </sheetPr>
  <dimension ref="A1:H64"/>
  <sheetViews>
    <sheetView workbookViewId="0"/>
  </sheetViews>
  <sheetFormatPr defaultRowHeight="15" customHeight="1"/>
  <cols>
    <col min="1" max="2" width="4.5" style="52" bestFit="1" customWidth="1"/>
    <col min="3" max="3" width="10.5" style="55" bestFit="1" customWidth="1"/>
    <col min="4" max="4" width="35.5" style="55" bestFit="1" customWidth="1"/>
    <col min="5" max="5" width="6" style="52" bestFit="1" customWidth="1"/>
    <col min="6" max="6" width="4.5" style="52" bestFit="1" customWidth="1"/>
    <col min="7" max="7" width="10.5" style="55" bestFit="1" customWidth="1"/>
    <col min="8" max="8" width="33.875" style="55" bestFit="1" customWidth="1"/>
    <col min="9" max="16384" width="9" style="52"/>
  </cols>
  <sheetData>
    <row r="1" spans="1:8" ht="15" customHeight="1">
      <c r="A1" s="56" t="s">
        <v>570</v>
      </c>
      <c r="B1" s="57" t="s">
        <v>139</v>
      </c>
      <c r="C1" s="57" t="s">
        <v>42</v>
      </c>
      <c r="D1" s="57" t="s">
        <v>140</v>
      </c>
      <c r="E1" s="56" t="s">
        <v>570</v>
      </c>
      <c r="F1" s="57" t="s">
        <v>139</v>
      </c>
      <c r="G1" s="57" t="s">
        <v>42</v>
      </c>
      <c r="H1" s="57" t="s">
        <v>140</v>
      </c>
    </row>
    <row r="2" spans="1:8" ht="15" customHeight="1">
      <c r="A2" s="114" t="s">
        <v>154</v>
      </c>
      <c r="B2" s="54" t="s">
        <v>457</v>
      </c>
      <c r="C2" s="53" t="s">
        <v>158</v>
      </c>
      <c r="D2" s="53" t="s">
        <v>156</v>
      </c>
      <c r="E2" s="114" t="s">
        <v>303</v>
      </c>
      <c r="F2" s="54" t="s">
        <v>559</v>
      </c>
      <c r="G2" s="53" t="s">
        <v>307</v>
      </c>
      <c r="H2" s="53" t="s">
        <v>305</v>
      </c>
    </row>
    <row r="3" spans="1:8" ht="15" customHeight="1">
      <c r="A3" s="114"/>
      <c r="B3" s="54" t="s">
        <v>458</v>
      </c>
      <c r="C3" s="53" t="s">
        <v>161</v>
      </c>
      <c r="D3" s="53" t="s">
        <v>159</v>
      </c>
      <c r="E3" s="114"/>
      <c r="F3" s="54" t="s">
        <v>560</v>
      </c>
      <c r="G3" s="53" t="s">
        <v>310</v>
      </c>
      <c r="H3" s="53" t="s">
        <v>308</v>
      </c>
    </row>
    <row r="4" spans="1:8" ht="15" customHeight="1">
      <c r="A4" s="114"/>
      <c r="B4" s="54" t="s">
        <v>459</v>
      </c>
      <c r="C4" s="53" t="s">
        <v>164</v>
      </c>
      <c r="D4" s="53" t="s">
        <v>162</v>
      </c>
      <c r="E4" s="114"/>
      <c r="F4" s="54" t="s">
        <v>516</v>
      </c>
      <c r="G4" s="53" t="s">
        <v>313</v>
      </c>
      <c r="H4" s="53" t="s">
        <v>311</v>
      </c>
    </row>
    <row r="5" spans="1:8" ht="15" customHeight="1">
      <c r="A5" s="114"/>
      <c r="B5" s="54" t="s">
        <v>460</v>
      </c>
      <c r="C5" s="53" t="s">
        <v>167</v>
      </c>
      <c r="D5" s="53" t="s">
        <v>165</v>
      </c>
      <c r="E5" s="114"/>
      <c r="F5" s="54" t="s">
        <v>561</v>
      </c>
      <c r="G5" s="53" t="s">
        <v>316</v>
      </c>
      <c r="H5" s="53" t="s">
        <v>314</v>
      </c>
    </row>
    <row r="6" spans="1:8" ht="15" customHeight="1">
      <c r="A6" s="114"/>
      <c r="B6" s="54" t="s">
        <v>461</v>
      </c>
      <c r="C6" s="53" t="s">
        <v>170</v>
      </c>
      <c r="D6" s="53" t="s">
        <v>168</v>
      </c>
      <c r="E6" s="114"/>
      <c r="F6" s="54" t="s">
        <v>517</v>
      </c>
      <c r="G6" s="53" t="s">
        <v>319</v>
      </c>
      <c r="H6" s="53" t="s">
        <v>317</v>
      </c>
    </row>
    <row r="7" spans="1:8" ht="15" customHeight="1">
      <c r="A7" s="114"/>
      <c r="B7" s="54" t="s">
        <v>462</v>
      </c>
      <c r="C7" s="53" t="s">
        <v>173</v>
      </c>
      <c r="D7" s="53" t="s">
        <v>171</v>
      </c>
      <c r="E7" s="114"/>
      <c r="F7" s="54" t="s">
        <v>518</v>
      </c>
      <c r="G7" s="53" t="s">
        <v>322</v>
      </c>
      <c r="H7" s="53" t="s">
        <v>320</v>
      </c>
    </row>
    <row r="8" spans="1:8" ht="15" customHeight="1">
      <c r="A8" s="114"/>
      <c r="B8" s="54" t="s">
        <v>463</v>
      </c>
      <c r="C8" s="53" t="s">
        <v>176</v>
      </c>
      <c r="D8" s="53" t="s">
        <v>174</v>
      </c>
      <c r="E8" s="114"/>
      <c r="F8" s="54" t="s">
        <v>562</v>
      </c>
      <c r="G8" s="53" t="s">
        <v>325</v>
      </c>
      <c r="H8" s="53" t="s">
        <v>323</v>
      </c>
    </row>
    <row r="9" spans="1:8" ht="15" customHeight="1">
      <c r="A9" s="114" t="s">
        <v>177</v>
      </c>
      <c r="B9" s="54" t="s">
        <v>464</v>
      </c>
      <c r="C9" s="53" t="s">
        <v>181</v>
      </c>
      <c r="D9" s="53" t="s">
        <v>179</v>
      </c>
      <c r="E9" s="114"/>
      <c r="F9" s="54" t="s">
        <v>563</v>
      </c>
      <c r="G9" s="53" t="s">
        <v>328</v>
      </c>
      <c r="H9" s="53" t="s">
        <v>326</v>
      </c>
    </row>
    <row r="10" spans="1:8" ht="15" customHeight="1">
      <c r="A10" s="114"/>
      <c r="B10" s="54" t="s">
        <v>465</v>
      </c>
      <c r="C10" s="53" t="s">
        <v>184</v>
      </c>
      <c r="D10" s="53" t="s">
        <v>182</v>
      </c>
      <c r="E10" s="114"/>
      <c r="F10" s="54" t="s">
        <v>519</v>
      </c>
      <c r="G10" s="53" t="s">
        <v>331</v>
      </c>
      <c r="H10" s="53" t="s">
        <v>329</v>
      </c>
    </row>
    <row r="11" spans="1:8" ht="15" customHeight="1">
      <c r="A11" s="114"/>
      <c r="B11" s="54" t="s">
        <v>466</v>
      </c>
      <c r="C11" s="53" t="s">
        <v>187</v>
      </c>
      <c r="D11" s="53" t="s">
        <v>185</v>
      </c>
      <c r="E11" s="114"/>
      <c r="F11" s="54" t="s">
        <v>520</v>
      </c>
      <c r="G11" s="53" t="s">
        <v>334</v>
      </c>
      <c r="H11" s="53" t="s">
        <v>332</v>
      </c>
    </row>
    <row r="12" spans="1:8" ht="15" customHeight="1">
      <c r="A12" s="114"/>
      <c r="B12" s="54" t="s">
        <v>467</v>
      </c>
      <c r="C12" s="53" t="s">
        <v>190</v>
      </c>
      <c r="D12" s="53" t="s">
        <v>188</v>
      </c>
      <c r="E12" s="114"/>
      <c r="F12" s="54" t="s">
        <v>521</v>
      </c>
      <c r="G12" s="53" t="s">
        <v>337</v>
      </c>
      <c r="H12" s="53" t="s">
        <v>335</v>
      </c>
    </row>
    <row r="13" spans="1:8" ht="15" customHeight="1">
      <c r="A13" s="114"/>
      <c r="B13" s="54" t="s">
        <v>555</v>
      </c>
      <c r="C13" s="53" t="s">
        <v>193</v>
      </c>
      <c r="D13" s="53" t="s">
        <v>191</v>
      </c>
      <c r="E13" s="114"/>
      <c r="F13" s="54" t="s">
        <v>522</v>
      </c>
      <c r="G13" s="53" t="s">
        <v>340</v>
      </c>
      <c r="H13" s="53" t="s">
        <v>338</v>
      </c>
    </row>
    <row r="14" spans="1:8" ht="15" customHeight="1">
      <c r="A14" s="114"/>
      <c r="B14" s="54" t="s">
        <v>556</v>
      </c>
      <c r="C14" s="53" t="s">
        <v>196</v>
      </c>
      <c r="D14" s="53" t="s">
        <v>194</v>
      </c>
      <c r="E14" s="114"/>
      <c r="F14" s="54" t="s">
        <v>523</v>
      </c>
      <c r="G14" s="53" t="s">
        <v>343</v>
      </c>
      <c r="H14" s="53" t="s">
        <v>341</v>
      </c>
    </row>
    <row r="15" spans="1:8" ht="15" customHeight="1">
      <c r="A15" s="114"/>
      <c r="B15" s="54" t="s">
        <v>468</v>
      </c>
      <c r="C15" s="53" t="s">
        <v>199</v>
      </c>
      <c r="D15" s="53" t="s">
        <v>197</v>
      </c>
      <c r="E15" s="114"/>
      <c r="F15" s="54" t="s">
        <v>524</v>
      </c>
      <c r="G15" s="53" t="s">
        <v>346</v>
      </c>
      <c r="H15" s="53" t="s">
        <v>344</v>
      </c>
    </row>
    <row r="16" spans="1:8" ht="15" customHeight="1">
      <c r="A16" s="114"/>
      <c r="B16" s="54" t="s">
        <v>469</v>
      </c>
      <c r="C16" s="53" t="s">
        <v>202</v>
      </c>
      <c r="D16" s="53" t="s">
        <v>200</v>
      </c>
      <c r="E16" s="114"/>
      <c r="F16" s="54" t="s">
        <v>525</v>
      </c>
      <c r="G16" s="53" t="s">
        <v>349</v>
      </c>
      <c r="H16" s="53" t="s">
        <v>347</v>
      </c>
    </row>
    <row r="17" spans="1:8" ht="15" customHeight="1">
      <c r="A17" s="114"/>
      <c r="B17" s="54" t="s">
        <v>470</v>
      </c>
      <c r="C17" s="53" t="s">
        <v>205</v>
      </c>
      <c r="D17" s="53" t="s">
        <v>203</v>
      </c>
      <c r="E17" s="114"/>
      <c r="F17" s="54" t="s">
        <v>526</v>
      </c>
      <c r="G17" s="53" t="s">
        <v>352</v>
      </c>
      <c r="H17" s="53" t="s">
        <v>350</v>
      </c>
    </row>
    <row r="18" spans="1:8" ht="15" customHeight="1">
      <c r="A18" s="114"/>
      <c r="B18" s="54" t="s">
        <v>557</v>
      </c>
      <c r="C18" s="53" t="s">
        <v>208</v>
      </c>
      <c r="D18" s="53" t="s">
        <v>206</v>
      </c>
      <c r="E18" s="114"/>
      <c r="F18" s="54" t="s">
        <v>527</v>
      </c>
      <c r="G18" s="53" t="s">
        <v>355</v>
      </c>
      <c r="H18" s="53" t="s">
        <v>353</v>
      </c>
    </row>
    <row r="19" spans="1:8" ht="15" customHeight="1">
      <c r="A19" s="114"/>
      <c r="B19" s="54" t="s">
        <v>471</v>
      </c>
      <c r="C19" s="53" t="s">
        <v>211</v>
      </c>
      <c r="D19" s="53" t="s">
        <v>209</v>
      </c>
      <c r="E19" s="114"/>
      <c r="F19" s="54" t="s">
        <v>528</v>
      </c>
      <c r="G19" s="53" t="s">
        <v>358</v>
      </c>
      <c r="H19" s="53" t="s">
        <v>356</v>
      </c>
    </row>
    <row r="20" spans="1:8" ht="15" customHeight="1">
      <c r="A20" s="114"/>
      <c r="B20" s="54" t="s">
        <v>472</v>
      </c>
      <c r="C20" s="53" t="s">
        <v>214</v>
      </c>
      <c r="D20" s="53" t="s">
        <v>212</v>
      </c>
      <c r="E20" s="114"/>
      <c r="F20" s="54" t="s">
        <v>529</v>
      </c>
      <c r="G20" s="53" t="s">
        <v>361</v>
      </c>
      <c r="H20" s="53" t="s">
        <v>359</v>
      </c>
    </row>
    <row r="21" spans="1:8" ht="15" customHeight="1">
      <c r="A21" s="114"/>
      <c r="B21" s="54" t="s">
        <v>558</v>
      </c>
      <c r="C21" s="53" t="s">
        <v>217</v>
      </c>
      <c r="D21" s="53" t="s">
        <v>215</v>
      </c>
      <c r="E21" s="114"/>
      <c r="F21" s="54" t="s">
        <v>564</v>
      </c>
      <c r="G21" s="53" t="s">
        <v>364</v>
      </c>
      <c r="H21" s="53" t="s">
        <v>362</v>
      </c>
    </row>
    <row r="22" spans="1:8" ht="15" customHeight="1">
      <c r="A22" s="114"/>
      <c r="B22" s="54" t="s">
        <v>473</v>
      </c>
      <c r="C22" s="53" t="s">
        <v>220</v>
      </c>
      <c r="D22" s="53" t="s">
        <v>218</v>
      </c>
      <c r="E22" s="114"/>
      <c r="F22" s="54" t="s">
        <v>530</v>
      </c>
      <c r="G22" s="53" t="s">
        <v>367</v>
      </c>
      <c r="H22" s="53" t="s">
        <v>365</v>
      </c>
    </row>
    <row r="23" spans="1:8" ht="15" customHeight="1">
      <c r="A23" s="114"/>
      <c r="B23" s="54" t="s">
        <v>474</v>
      </c>
      <c r="C23" s="53" t="s">
        <v>223</v>
      </c>
      <c r="D23" s="53" t="s">
        <v>221</v>
      </c>
      <c r="E23" s="114"/>
      <c r="F23" s="54" t="s">
        <v>531</v>
      </c>
      <c r="G23" s="53" t="s">
        <v>370</v>
      </c>
      <c r="H23" s="53" t="s">
        <v>368</v>
      </c>
    </row>
    <row r="24" spans="1:8" ht="15" customHeight="1">
      <c r="A24" s="114"/>
      <c r="B24" s="54" t="s">
        <v>475</v>
      </c>
      <c r="C24" s="53" t="s">
        <v>226</v>
      </c>
      <c r="D24" s="53" t="s">
        <v>224</v>
      </c>
      <c r="E24" s="114"/>
      <c r="F24" s="54" t="s">
        <v>565</v>
      </c>
      <c r="G24" s="53" t="s">
        <v>373</v>
      </c>
      <c r="H24" s="53" t="s">
        <v>371</v>
      </c>
    </row>
    <row r="25" spans="1:8" ht="15" customHeight="1">
      <c r="A25" s="114"/>
      <c r="B25" s="54" t="s">
        <v>476</v>
      </c>
      <c r="C25" s="53" t="s">
        <v>229</v>
      </c>
      <c r="D25" s="53" t="s">
        <v>227</v>
      </c>
      <c r="E25" s="114"/>
      <c r="F25" s="54" t="s">
        <v>566</v>
      </c>
      <c r="G25" s="53" t="s">
        <v>376</v>
      </c>
      <c r="H25" s="53" t="s">
        <v>374</v>
      </c>
    </row>
    <row r="26" spans="1:8" ht="15" customHeight="1">
      <c r="A26" s="114"/>
      <c r="B26" s="54" t="s">
        <v>477</v>
      </c>
      <c r="C26" s="53" t="s">
        <v>232</v>
      </c>
      <c r="D26" s="53" t="s">
        <v>230</v>
      </c>
      <c r="E26" s="114"/>
      <c r="F26" s="54" t="s">
        <v>532</v>
      </c>
      <c r="G26" s="53" t="s">
        <v>379</v>
      </c>
      <c r="H26" s="53" t="s">
        <v>377</v>
      </c>
    </row>
    <row r="27" spans="1:8" ht="15" customHeight="1">
      <c r="A27" s="114" t="s">
        <v>233</v>
      </c>
      <c r="B27" s="54" t="s">
        <v>478</v>
      </c>
      <c r="C27" s="53" t="s">
        <v>236</v>
      </c>
      <c r="D27" s="53" t="s">
        <v>235</v>
      </c>
      <c r="E27" s="114"/>
      <c r="F27" s="54" t="s">
        <v>567</v>
      </c>
      <c r="G27" s="53" t="s">
        <v>382</v>
      </c>
      <c r="H27" s="53" t="s">
        <v>380</v>
      </c>
    </row>
    <row r="28" spans="1:8" ht="15" customHeight="1">
      <c r="A28" s="114"/>
      <c r="B28" s="54" t="s">
        <v>479</v>
      </c>
      <c r="C28" s="53" t="s">
        <v>238</v>
      </c>
      <c r="D28" s="53" t="s">
        <v>237</v>
      </c>
      <c r="E28" s="114"/>
      <c r="F28" s="54" t="s">
        <v>533</v>
      </c>
      <c r="G28" s="53" t="s">
        <v>385</v>
      </c>
      <c r="H28" s="53" t="s">
        <v>383</v>
      </c>
    </row>
    <row r="29" spans="1:8" ht="15" customHeight="1">
      <c r="A29" s="114"/>
      <c r="B29" s="54" t="s">
        <v>480</v>
      </c>
      <c r="C29" s="53" t="s">
        <v>240</v>
      </c>
      <c r="D29" s="53" t="s">
        <v>239</v>
      </c>
      <c r="E29" s="114"/>
      <c r="F29" s="54" t="s">
        <v>534</v>
      </c>
      <c r="G29" s="53" t="s">
        <v>388</v>
      </c>
      <c r="H29" s="53" t="s">
        <v>386</v>
      </c>
    </row>
    <row r="30" spans="1:8" ht="15" customHeight="1">
      <c r="A30" s="114"/>
      <c r="B30" s="54" t="s">
        <v>481</v>
      </c>
      <c r="C30" s="53" t="s">
        <v>243</v>
      </c>
      <c r="D30" s="53" t="s">
        <v>241</v>
      </c>
      <c r="E30" s="114"/>
      <c r="F30" s="54" t="s">
        <v>535</v>
      </c>
      <c r="G30" s="53" t="s">
        <v>391</v>
      </c>
      <c r="H30" s="53" t="s">
        <v>389</v>
      </c>
    </row>
    <row r="31" spans="1:8" ht="15" customHeight="1">
      <c r="A31" s="114"/>
      <c r="B31" s="54" t="s">
        <v>482</v>
      </c>
      <c r="C31" s="53" t="s">
        <v>124</v>
      </c>
      <c r="D31" s="53" t="s">
        <v>244</v>
      </c>
      <c r="E31" s="114"/>
      <c r="F31" s="54" t="s">
        <v>536</v>
      </c>
      <c r="G31" s="53" t="s">
        <v>394</v>
      </c>
      <c r="H31" s="53" t="s">
        <v>392</v>
      </c>
    </row>
    <row r="32" spans="1:8" ht="15" customHeight="1">
      <c r="A32" s="114"/>
      <c r="B32" s="54" t="s">
        <v>483</v>
      </c>
      <c r="C32" s="53" t="s">
        <v>22</v>
      </c>
      <c r="D32" s="53" t="s">
        <v>245</v>
      </c>
      <c r="E32" s="114"/>
      <c r="F32" s="54" t="s">
        <v>537</v>
      </c>
      <c r="G32" s="53" t="s">
        <v>397</v>
      </c>
      <c r="H32" s="53" t="s">
        <v>395</v>
      </c>
    </row>
    <row r="33" spans="1:8" ht="15" customHeight="1">
      <c r="A33" s="114"/>
      <c r="B33" s="54" t="s">
        <v>484</v>
      </c>
      <c r="C33" s="53" t="s">
        <v>248</v>
      </c>
      <c r="D33" s="53" t="s">
        <v>246</v>
      </c>
      <c r="E33" s="114"/>
      <c r="F33" s="54" t="s">
        <v>538</v>
      </c>
      <c r="G33" s="53" t="s">
        <v>399</v>
      </c>
      <c r="H33" s="53" t="s">
        <v>398</v>
      </c>
    </row>
    <row r="34" spans="1:8" ht="15" customHeight="1">
      <c r="A34" s="114"/>
      <c r="B34" s="54" t="s">
        <v>485</v>
      </c>
      <c r="C34" s="53" t="s">
        <v>12</v>
      </c>
      <c r="D34" s="53" t="s">
        <v>249</v>
      </c>
      <c r="E34" s="114" t="s">
        <v>400</v>
      </c>
      <c r="F34" s="54" t="s">
        <v>539</v>
      </c>
      <c r="G34" s="53" t="s">
        <v>404</v>
      </c>
      <c r="H34" s="53" t="s">
        <v>402</v>
      </c>
    </row>
    <row r="35" spans="1:8" ht="15" customHeight="1">
      <c r="A35" s="114"/>
      <c r="B35" s="54" t="s">
        <v>486</v>
      </c>
      <c r="C35" s="53" t="s">
        <v>128</v>
      </c>
      <c r="D35" s="53" t="s">
        <v>250</v>
      </c>
      <c r="E35" s="114"/>
      <c r="F35" s="54" t="s">
        <v>568</v>
      </c>
      <c r="G35" s="53" t="s">
        <v>407</v>
      </c>
      <c r="H35" s="53" t="s">
        <v>405</v>
      </c>
    </row>
    <row r="36" spans="1:8" ht="15" customHeight="1">
      <c r="A36" s="114"/>
      <c r="B36" s="54" t="s">
        <v>487</v>
      </c>
      <c r="C36" s="53" t="s">
        <v>33</v>
      </c>
      <c r="D36" s="53" t="s">
        <v>251</v>
      </c>
      <c r="E36" s="114"/>
      <c r="F36" s="54" t="s">
        <v>540</v>
      </c>
      <c r="G36" s="53" t="s">
        <v>410</v>
      </c>
      <c r="H36" s="53" t="s">
        <v>408</v>
      </c>
    </row>
    <row r="37" spans="1:8" ht="15" customHeight="1">
      <c r="A37" s="114"/>
      <c r="B37" s="54" t="s">
        <v>488</v>
      </c>
      <c r="C37" s="53" t="s">
        <v>15</v>
      </c>
      <c r="D37" s="53" t="s">
        <v>34</v>
      </c>
      <c r="E37" s="114"/>
      <c r="F37" s="54" t="s">
        <v>541</v>
      </c>
      <c r="G37" s="53" t="s">
        <v>413</v>
      </c>
      <c r="H37" s="53" t="s">
        <v>411</v>
      </c>
    </row>
    <row r="38" spans="1:8" ht="15" customHeight="1">
      <c r="A38" s="114"/>
      <c r="B38" s="54" t="s">
        <v>489</v>
      </c>
      <c r="C38" s="53" t="s">
        <v>254</v>
      </c>
      <c r="D38" s="53" t="s">
        <v>252</v>
      </c>
      <c r="E38" s="114"/>
      <c r="F38" s="54" t="s">
        <v>569</v>
      </c>
      <c r="G38" s="53" t="s">
        <v>416</v>
      </c>
      <c r="H38" s="53" t="s">
        <v>414</v>
      </c>
    </row>
    <row r="39" spans="1:8" ht="15" customHeight="1">
      <c r="A39" s="114"/>
      <c r="B39" s="54" t="s">
        <v>490</v>
      </c>
      <c r="C39" s="53" t="s">
        <v>257</v>
      </c>
      <c r="D39" s="53" t="s">
        <v>255</v>
      </c>
      <c r="E39" s="114"/>
      <c r="F39" s="54" t="s">
        <v>542</v>
      </c>
      <c r="G39" s="53" t="s">
        <v>419</v>
      </c>
      <c r="H39" s="53" t="s">
        <v>417</v>
      </c>
    </row>
    <row r="40" spans="1:8" ht="15" customHeight="1">
      <c r="A40" s="114"/>
      <c r="B40" s="54" t="s">
        <v>491</v>
      </c>
      <c r="C40" s="53" t="s">
        <v>25</v>
      </c>
      <c r="D40" s="53" t="s">
        <v>258</v>
      </c>
      <c r="E40" s="114" t="s">
        <v>420</v>
      </c>
      <c r="F40" s="54" t="s">
        <v>543</v>
      </c>
      <c r="G40" s="53" t="s">
        <v>424</v>
      </c>
      <c r="H40" s="53" t="s">
        <v>422</v>
      </c>
    </row>
    <row r="41" spans="1:8" ht="15" customHeight="1">
      <c r="A41" s="114"/>
      <c r="B41" s="54" t="s">
        <v>492</v>
      </c>
      <c r="C41" s="53" t="s">
        <v>261</v>
      </c>
      <c r="D41" s="53" t="s">
        <v>259</v>
      </c>
      <c r="E41" s="114"/>
      <c r="F41" s="54" t="s">
        <v>544</v>
      </c>
      <c r="G41" s="53" t="s">
        <v>427</v>
      </c>
      <c r="H41" s="53" t="s">
        <v>425</v>
      </c>
    </row>
    <row r="42" spans="1:8" ht="15" customHeight="1">
      <c r="A42" s="114"/>
      <c r="B42" s="54" t="s">
        <v>493</v>
      </c>
      <c r="C42" s="53" t="s">
        <v>129</v>
      </c>
      <c r="D42" s="53" t="s">
        <v>130</v>
      </c>
      <c r="E42" s="114"/>
      <c r="F42" s="54" t="s">
        <v>545</v>
      </c>
      <c r="G42" s="53" t="s">
        <v>429</v>
      </c>
      <c r="H42" s="53" t="s">
        <v>428</v>
      </c>
    </row>
    <row r="43" spans="1:8" ht="15" customHeight="1">
      <c r="A43" s="114"/>
      <c r="B43" s="54" t="s">
        <v>494</v>
      </c>
      <c r="C43" s="53" t="s">
        <v>27</v>
      </c>
      <c r="D43" s="53" t="s">
        <v>262</v>
      </c>
      <c r="E43" s="114"/>
      <c r="F43" s="54" t="s">
        <v>546</v>
      </c>
      <c r="G43" s="53" t="s">
        <v>432</v>
      </c>
      <c r="H43" s="53" t="s">
        <v>430</v>
      </c>
    </row>
    <row r="44" spans="1:8" ht="15" customHeight="1">
      <c r="A44" s="114"/>
      <c r="B44" s="54" t="s">
        <v>495</v>
      </c>
      <c r="C44" s="53" t="s">
        <v>31</v>
      </c>
      <c r="D44" s="53" t="s">
        <v>132</v>
      </c>
      <c r="E44" s="114"/>
      <c r="F44" s="54" t="s">
        <v>547</v>
      </c>
      <c r="G44" s="53" t="s">
        <v>435</v>
      </c>
      <c r="H44" s="53" t="s">
        <v>433</v>
      </c>
    </row>
    <row r="45" spans="1:8" ht="15" customHeight="1">
      <c r="A45" s="114"/>
      <c r="B45" s="54" t="s">
        <v>496</v>
      </c>
      <c r="C45" s="53" t="s">
        <v>265</v>
      </c>
      <c r="D45" s="53" t="s">
        <v>263</v>
      </c>
      <c r="E45" s="114"/>
      <c r="F45" s="54" t="s">
        <v>548</v>
      </c>
      <c r="G45" s="53" t="s">
        <v>438</v>
      </c>
      <c r="H45" s="53" t="s">
        <v>436</v>
      </c>
    </row>
    <row r="46" spans="1:8" ht="15" customHeight="1">
      <c r="A46" s="114"/>
      <c r="B46" s="54" t="s">
        <v>497</v>
      </c>
      <c r="C46" s="53" t="s">
        <v>17</v>
      </c>
      <c r="D46" s="53" t="s">
        <v>35</v>
      </c>
      <c r="E46" s="114"/>
      <c r="F46" s="54" t="s">
        <v>549</v>
      </c>
      <c r="G46" s="53" t="s">
        <v>441</v>
      </c>
      <c r="H46" s="53" t="s">
        <v>439</v>
      </c>
    </row>
    <row r="47" spans="1:8" ht="15" customHeight="1">
      <c r="A47" s="114"/>
      <c r="B47" s="54" t="s">
        <v>498</v>
      </c>
      <c r="C47" s="53" t="s">
        <v>268</v>
      </c>
      <c r="D47" s="53" t="s">
        <v>266</v>
      </c>
      <c r="E47" s="114"/>
      <c r="F47" s="54" t="s">
        <v>550</v>
      </c>
      <c r="G47" s="53" t="s">
        <v>444</v>
      </c>
      <c r="H47" s="53" t="s">
        <v>442</v>
      </c>
    </row>
    <row r="48" spans="1:8" ht="15" customHeight="1">
      <c r="A48" s="114"/>
      <c r="B48" s="54" t="s">
        <v>499</v>
      </c>
      <c r="C48" s="53" t="s">
        <v>271</v>
      </c>
      <c r="D48" s="53" t="s">
        <v>269</v>
      </c>
      <c r="E48" s="114"/>
      <c r="F48" s="54" t="s">
        <v>551</v>
      </c>
      <c r="G48" s="53" t="s">
        <v>447</v>
      </c>
      <c r="H48" s="53" t="s">
        <v>445</v>
      </c>
    </row>
    <row r="49" spans="1:8" ht="15" customHeight="1">
      <c r="A49" s="114"/>
      <c r="B49" s="54" t="s">
        <v>500</v>
      </c>
      <c r="C49" s="53" t="s">
        <v>274</v>
      </c>
      <c r="D49" s="53" t="s">
        <v>272</v>
      </c>
      <c r="E49" s="114"/>
      <c r="F49" s="54" t="s">
        <v>552</v>
      </c>
      <c r="G49" s="53" t="s">
        <v>450</v>
      </c>
      <c r="H49" s="53" t="s">
        <v>448</v>
      </c>
    </row>
    <row r="50" spans="1:8" ht="15" customHeight="1">
      <c r="A50" s="114"/>
      <c r="B50" s="54" t="s">
        <v>501</v>
      </c>
      <c r="C50" s="53" t="s">
        <v>276</v>
      </c>
      <c r="D50" s="53" t="s">
        <v>275</v>
      </c>
      <c r="E50" s="114"/>
      <c r="F50" s="54" t="s">
        <v>553</v>
      </c>
      <c r="G50" s="53" t="s">
        <v>453</v>
      </c>
      <c r="H50" s="53" t="s">
        <v>451</v>
      </c>
    </row>
    <row r="51" spans="1:8" ht="15" customHeight="1">
      <c r="A51" s="114"/>
      <c r="B51" s="54" t="s">
        <v>502</v>
      </c>
      <c r="C51" s="53" t="s">
        <v>278</v>
      </c>
      <c r="D51" s="53" t="s">
        <v>277</v>
      </c>
      <c r="E51" s="114"/>
      <c r="F51" s="54" t="s">
        <v>554</v>
      </c>
      <c r="G51" s="53" t="s">
        <v>456</v>
      </c>
      <c r="H51" s="53" t="s">
        <v>454</v>
      </c>
    </row>
    <row r="52" spans="1:8" ht="15" customHeight="1">
      <c r="A52" s="114"/>
      <c r="B52" s="54" t="s">
        <v>503</v>
      </c>
      <c r="C52" s="53" t="s">
        <v>281</v>
      </c>
      <c r="D52" s="53" t="s">
        <v>279</v>
      </c>
      <c r="E52" s="105"/>
      <c r="F52" s="106"/>
      <c r="G52" s="106"/>
      <c r="H52" s="107"/>
    </row>
    <row r="53" spans="1:8" ht="15" customHeight="1">
      <c r="A53" s="114"/>
      <c r="B53" s="54" t="s">
        <v>504</v>
      </c>
      <c r="C53" s="53" t="s">
        <v>19</v>
      </c>
      <c r="D53" s="53" t="s">
        <v>282</v>
      </c>
      <c r="E53" s="108"/>
      <c r="F53" s="109"/>
      <c r="G53" s="109"/>
      <c r="H53" s="110"/>
    </row>
    <row r="54" spans="1:8" ht="15" customHeight="1">
      <c r="A54" s="114"/>
      <c r="B54" s="54" t="s">
        <v>505</v>
      </c>
      <c r="C54" s="53" t="s">
        <v>284</v>
      </c>
      <c r="D54" s="53" t="s">
        <v>283</v>
      </c>
      <c r="E54" s="108"/>
      <c r="F54" s="109"/>
      <c r="G54" s="109"/>
      <c r="H54" s="110"/>
    </row>
    <row r="55" spans="1:8" ht="15" customHeight="1">
      <c r="A55" s="114"/>
      <c r="B55" s="54" t="s">
        <v>506</v>
      </c>
      <c r="C55" s="53" t="s">
        <v>20</v>
      </c>
      <c r="D55" s="53" t="s">
        <v>285</v>
      </c>
      <c r="E55" s="108"/>
      <c r="F55" s="109"/>
      <c r="G55" s="109"/>
      <c r="H55" s="110"/>
    </row>
    <row r="56" spans="1:8" ht="15" customHeight="1">
      <c r="A56" s="114"/>
      <c r="B56" s="54" t="s">
        <v>507</v>
      </c>
      <c r="C56" s="53" t="s">
        <v>288</v>
      </c>
      <c r="D56" s="53" t="s">
        <v>286</v>
      </c>
      <c r="E56" s="108"/>
      <c r="F56" s="109"/>
      <c r="G56" s="109"/>
      <c r="H56" s="110"/>
    </row>
    <row r="57" spans="1:8" ht="15" customHeight="1">
      <c r="A57" s="114"/>
      <c r="B57" s="54" t="s">
        <v>508</v>
      </c>
      <c r="C57" s="53" t="s">
        <v>29</v>
      </c>
      <c r="D57" s="53" t="s">
        <v>289</v>
      </c>
      <c r="E57" s="108"/>
      <c r="F57" s="109"/>
      <c r="G57" s="109"/>
      <c r="H57" s="110"/>
    </row>
    <row r="58" spans="1:8" ht="15" customHeight="1">
      <c r="A58" s="114"/>
      <c r="B58" s="54" t="s">
        <v>509</v>
      </c>
      <c r="C58" s="53" t="s">
        <v>292</v>
      </c>
      <c r="D58" s="53" t="s">
        <v>290</v>
      </c>
      <c r="E58" s="108"/>
      <c r="F58" s="109"/>
      <c r="G58" s="109"/>
      <c r="H58" s="110"/>
    </row>
    <row r="59" spans="1:8" ht="15" customHeight="1">
      <c r="A59" s="114"/>
      <c r="B59" s="54" t="s">
        <v>510</v>
      </c>
      <c r="C59" s="53" t="s">
        <v>295</v>
      </c>
      <c r="D59" s="53" t="s">
        <v>293</v>
      </c>
      <c r="E59" s="108"/>
      <c r="F59" s="109"/>
      <c r="G59" s="109"/>
      <c r="H59" s="110"/>
    </row>
    <row r="60" spans="1:8" ht="15" customHeight="1">
      <c r="A60" s="114"/>
      <c r="B60" s="54" t="s">
        <v>511</v>
      </c>
      <c r="C60" s="53" t="s">
        <v>24</v>
      </c>
      <c r="D60" s="53" t="s">
        <v>296</v>
      </c>
      <c r="E60" s="108"/>
      <c r="F60" s="109"/>
      <c r="G60" s="109"/>
      <c r="H60" s="110"/>
    </row>
    <row r="61" spans="1:8" ht="15" customHeight="1">
      <c r="A61" s="114"/>
      <c r="B61" s="54" t="s">
        <v>512</v>
      </c>
      <c r="C61" s="53" t="s">
        <v>298</v>
      </c>
      <c r="D61" s="53" t="s">
        <v>36</v>
      </c>
      <c r="E61" s="108"/>
      <c r="F61" s="109"/>
      <c r="G61" s="109"/>
      <c r="H61" s="110"/>
    </row>
    <row r="62" spans="1:8" ht="15" customHeight="1">
      <c r="A62" s="114"/>
      <c r="B62" s="54" t="s">
        <v>513</v>
      </c>
      <c r="C62" s="53" t="s">
        <v>301</v>
      </c>
      <c r="D62" s="53" t="s">
        <v>299</v>
      </c>
      <c r="E62" s="108"/>
      <c r="F62" s="109"/>
      <c r="G62" s="109"/>
      <c r="H62" s="110"/>
    </row>
    <row r="63" spans="1:8" ht="15" customHeight="1">
      <c r="A63" s="114"/>
      <c r="B63" s="54" t="s">
        <v>514</v>
      </c>
      <c r="C63" s="53" t="s">
        <v>133</v>
      </c>
      <c r="D63" s="53" t="s">
        <v>134</v>
      </c>
      <c r="E63" s="108"/>
      <c r="F63" s="109"/>
      <c r="G63" s="109"/>
      <c r="H63" s="110"/>
    </row>
    <row r="64" spans="1:8" ht="15" customHeight="1">
      <c r="A64" s="114"/>
      <c r="B64" s="54" t="s">
        <v>515</v>
      </c>
      <c r="C64" s="53" t="s">
        <v>136</v>
      </c>
      <c r="D64" s="53" t="s">
        <v>302</v>
      </c>
      <c r="E64" s="111"/>
      <c r="F64" s="112"/>
      <c r="G64" s="112"/>
      <c r="H64" s="113"/>
    </row>
  </sheetData>
  <sheetProtection algorithmName="SHA-512" hashValue="O9nf4kFoE9cCwrgKi8gHPP7XIOBH+shJ/OBA2jLLXH3gQBRvLBGCYc5zx2AIxW6D9SFxrYxyW7jX0WFZyzjm+w==" saltValue="Qjyf6knOUeiv+Gv0OoconQ==" spinCount="100000" sheet="1" objects="1" scenarios="1"/>
  <mergeCells count="7">
    <mergeCell ref="E52:H64"/>
    <mergeCell ref="A2:A8"/>
    <mergeCell ref="A9:A26"/>
    <mergeCell ref="A27:A64"/>
    <mergeCell ref="E2:E33"/>
    <mergeCell ref="E34:E39"/>
    <mergeCell ref="E40:E51"/>
  </mergeCells>
  <phoneticPr fontId="3"/>
  <printOptions horizontalCentered="1" verticalCentered="1"/>
  <pageMargins left="0.31496062992125984" right="0.31496062992125984" top="0.74803149606299213" bottom="0.74803149606299213" header="0.31496062992125984" footer="0.31496062992125984"/>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申込書</vt:lpstr>
      <vt:lpstr>集計表</vt:lpstr>
      <vt:lpstr>学校番号②</vt:lpstr>
      <vt:lpstr>学校番号</vt:lpstr>
      <vt:lpstr>申込書!Print_Area</vt:lpstr>
      <vt:lpstr>申込書!Print_Titles</vt:lpstr>
    </vt:vector>
  </TitlesOfParts>
  <Company>OFFICE 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HIO</dc:creator>
  <cp:lastModifiedBy>HIO</cp:lastModifiedBy>
  <cp:lastPrinted>2022-08-12T08:45:47Z</cp:lastPrinted>
  <dcterms:created xsi:type="dcterms:W3CDTF">2000-05-07T06:03:52Z</dcterms:created>
  <dcterms:modified xsi:type="dcterms:W3CDTF">2022-08-12T09:02:15Z</dcterms:modified>
</cp:coreProperties>
</file>